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elenkov-dn.tsad\Desktop\1\"/>
    </mc:Choice>
  </mc:AlternateContent>
  <xr:revisionPtr revIDLastSave="0" documentId="8_{3825F362-BB32-4E56-BADB-C71231F4A6B2}" xr6:coauthVersionLast="46" xr6:coauthVersionMax="46" xr10:uidLastSave="{00000000-0000-0000-0000-000000000000}"/>
  <bookViews>
    <workbookView xWindow="-120" yWindow="-120" windowWidth="29040" windowHeight="15840" tabRatio="886" activeTab="3" xr2:uid="{00000000-000D-0000-FFFF-FFFF00000000}"/>
  </bookViews>
  <sheets>
    <sheet name="Инструкция" sheetId="504" r:id="rId1"/>
    <sheet name="Лог обновления" sheetId="429" state="veryHidden" r:id="rId2"/>
    <sheet name="Титульный" sheetId="437" r:id="rId3"/>
    <sheet name="Форма 3.1" sheetId="496" r:id="rId4"/>
    <sheet name="Форма 3.1 (кварталы)" sheetId="497" r:id="rId5"/>
    <sheet name="Сравнение" sheetId="515" r:id="rId6"/>
    <sheet name="Форма 16" sheetId="498" r:id="rId7"/>
    <sheet name="Субабоненты" sheetId="499" r:id="rId8"/>
    <sheet name="Субабоненты (кварталы)" sheetId="501" r:id="rId9"/>
    <sheet name="Комментарии" sheetId="431" r:id="rId10"/>
    <sheet name="Проверка" sheetId="432" r:id="rId11"/>
    <sheet name="TEHSHEET" sheetId="205" state="veryHidden" r:id="rId12"/>
    <sheet name="AllSheetsInThisWorkbook" sheetId="389" state="veryHidden" r:id="rId13"/>
    <sheet name="et_union_hor" sheetId="471" state="veryHidden" r:id="rId14"/>
    <sheet name="modProv" sheetId="508" state="veryHidden" r:id="rId15"/>
    <sheet name="modHTTP" sheetId="510" state="veryHidden" r:id="rId16"/>
    <sheet name="modReestr" sheetId="433" state="veryHidden" r:id="rId17"/>
    <sheet name="modfrmReestr" sheetId="434" state="veryHidden" r:id="rId18"/>
    <sheet name="modfrmRegion" sheetId="511" state="veryHidden" r:id="rId19"/>
    <sheet name="modfrmAuthorization" sheetId="512" state="veryHidden" r:id="rId20"/>
    <sheet name="modfrmDateChoose" sheetId="513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0" sheetId="514" state="veryHidden" r:id="rId25"/>
    <sheet name="modList03" sheetId="503" state="veryHidden" r:id="rId26"/>
    <sheet name="modList04" sheetId="502" state="veryHidden" r:id="rId27"/>
    <sheet name="modList07" sheetId="516" state="veryHidden" r:id="rId28"/>
    <sheet name="modInstruction" sheetId="505" state="veryHidden" r:id="rId29"/>
    <sheet name="modUpdTemplMain" sheetId="506" state="veryHidden" r:id="rId30"/>
    <sheet name="modfrmCheckUpdates" sheetId="507" state="veryHidden" r:id="rId3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Проверка!$B$4:$D$4</definedName>
    <definedName name="anscount" hidden="1">1</definedName>
    <definedName name="ChangeValues_1">et_union_hor!$H$4:$W$4</definedName>
    <definedName name="CheckBC_List04">Субабоненты!$E$15:$E$16</definedName>
    <definedName name="CheckValue_List04">Субабоненты!$H$15:$V$15</definedName>
    <definedName name="chkGetUpdatesValue">Инструкция!$AA$90</definedName>
    <definedName name="chkNoUpdatesValue">Инструкция!$AA$92</definedName>
    <definedName name="code">Инструкция!$B$2</definedName>
    <definedName name="CYear">'Форма 16'!$L$15</definedName>
    <definedName name="deleteRow_1">'Форма 3.1'!$E$34</definedName>
    <definedName name="deleteRow_2">'Форма 3.1 (кварталы)'!$E$34</definedName>
    <definedName name="deleteRow_3">Субабоненты!$F$14</definedName>
    <definedName name="deleteRow_4">'Субабоненты (кварталы)'!$F$14</definedName>
    <definedName name="deleteRow_5">et_union_hor!$F$4</definedName>
    <definedName name="deleteRow_6">et_union_hor!$F$9</definedName>
    <definedName name="dolj_lico">Титульный!$F$28:$F$31</definedName>
    <definedName name="et_List04">et_union_hor!$3:$4</definedName>
    <definedName name="et_List05">et_union_hor!$8:$9</definedName>
    <definedName name="f31_rek_fas_range">Сравнение!$13:$21</definedName>
    <definedName name="f31k_rek_fas_range">'Форма 3.1 (кварталы)'!#REF!</definedName>
    <definedName name="FirstLine">Инструкция!$A$6</definedName>
    <definedName name="god">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n">Титульный!$F$14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Инструкция!$46:$55</definedName>
    <definedName name="Instr_5">Инструкция!$56:$67</definedName>
    <definedName name="Instr_6">Инструкция!$68:$73</definedName>
    <definedName name="Instr_7">Инструкция!$74:$87</definedName>
    <definedName name="Instr_8">Инструкция!$88:$100</definedName>
    <definedName name="instr_hyp1">Инструкция!$K$56</definedName>
    <definedName name="instr_hyp5">Инструкция!$K$75</definedName>
    <definedName name="kpp">Титульный!$F$15</definedName>
    <definedName name="LastYear">Титульный!$F$17</definedName>
    <definedName name="List03_date1">'Форма 16'!$G$15</definedName>
    <definedName name="List03_date2">'Форма 16'!$L$15</definedName>
    <definedName name="org">Титульный!$F$13</definedName>
    <definedName name="pIns_List04">Субабоненты!$E$16</definedName>
    <definedName name="pIns_List05">'Субабоненты (кварталы)'!$E$16</definedName>
    <definedName name="PYear">'Форма 16'!$G$15</definedName>
    <definedName name="REESTR_ORG_RANGE">REESTR_ORG!$A$2:$J$20</definedName>
    <definedName name="REGION">TEHSHEET!$A$2:$A$87</definedName>
    <definedName name="region_name">Титульный!$F$7</definedName>
    <definedName name="regionException">TEHSHEET!$D$2:$D$3</definedName>
    <definedName name="regionException_flag">TEHSHEET!$E$2</definedName>
    <definedName name="SAPBEXrevision" hidden="1">1</definedName>
    <definedName name="SAPBEXsysID" hidden="1">"BW2"</definedName>
    <definedName name="SAPBEXwbID" hidden="1">"479GSPMTNK9HM4ZSIVE5K2SH6"</definedName>
    <definedName name="spb_entity_id">Титульный!$F$16</definedName>
    <definedName name="TOTAL">P1_TOTAL,P2_TOTAL,P3_TOTAL,P4_TOTAL,P5_TOTAL</definedName>
    <definedName name="type_version">Титульный!$F$11</definedName>
    <definedName name="UpdStatus">Инструкция!$AA$1</definedName>
    <definedName name="version">Инструкция!$B$3</definedName>
    <definedName name="year_list">TEHSHEET!$B$2:$B$13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515" l="1"/>
  <c r="AI20" i="515"/>
  <c r="AJ20" i="515"/>
  <c r="AK20" i="515"/>
  <c r="AL20" i="515"/>
  <c r="AM20" i="515"/>
  <c r="AN20" i="515"/>
  <c r="AO20" i="515"/>
  <c r="AP20" i="515"/>
  <c r="AQ20" i="515"/>
  <c r="AR20" i="515"/>
  <c r="AH21" i="515"/>
  <c r="AI21" i="515"/>
  <c r="AJ21" i="515"/>
  <c r="AK21" i="515"/>
  <c r="AL21" i="515"/>
  <c r="AM21" i="515"/>
  <c r="AN21" i="515"/>
  <c r="AO21" i="515"/>
  <c r="AP21" i="515"/>
  <c r="AQ21" i="515"/>
  <c r="AR21" i="515"/>
  <c r="AG21" i="515"/>
  <c r="AG20" i="515"/>
  <c r="AH18" i="515"/>
  <c r="AI18" i="515"/>
  <c r="AJ18" i="515"/>
  <c r="AK18" i="515"/>
  <c r="AL18" i="515"/>
  <c r="AM18" i="515"/>
  <c r="AN18" i="515"/>
  <c r="AO18" i="515"/>
  <c r="AP18" i="515"/>
  <c r="AQ18" i="515"/>
  <c r="AR18" i="515"/>
  <c r="AG18" i="515"/>
  <c r="AH17" i="515"/>
  <c r="AI17" i="515"/>
  <c r="AJ17" i="515"/>
  <c r="AK17" i="515"/>
  <c r="AL17" i="515"/>
  <c r="AM17" i="515"/>
  <c r="AN17" i="515"/>
  <c r="AO17" i="515"/>
  <c r="AP17" i="515"/>
  <c r="AQ17" i="515"/>
  <c r="AR17" i="515"/>
  <c r="AG17" i="515"/>
  <c r="AH15" i="515"/>
  <c r="AI15" i="515"/>
  <c r="AJ15" i="515"/>
  <c r="AK15" i="515"/>
  <c r="AL15" i="515"/>
  <c r="AM15" i="515"/>
  <c r="AN15" i="515"/>
  <c r="AO15" i="515"/>
  <c r="AP15" i="515"/>
  <c r="AQ15" i="515"/>
  <c r="AR15" i="515"/>
  <c r="AG15" i="515"/>
  <c r="AH14" i="515"/>
  <c r="AI14" i="515"/>
  <c r="AJ14" i="515"/>
  <c r="AK14" i="515"/>
  <c r="AL14" i="515"/>
  <c r="AM14" i="515"/>
  <c r="AN14" i="515"/>
  <c r="AO14" i="515"/>
  <c r="AP14" i="515"/>
  <c r="AQ14" i="515"/>
  <c r="AR14" i="515"/>
  <c r="AG14" i="515"/>
  <c r="B2" i="504"/>
  <c r="B3" i="504"/>
  <c r="S21" i="515" l="1"/>
  <c r="S20" i="515"/>
  <c r="S18" i="515"/>
  <c r="S17" i="515"/>
  <c r="S15" i="515"/>
  <c r="S14" i="515"/>
  <c r="D8" i="515"/>
  <c r="E1" i="515"/>
  <c r="R2" i="515" s="1"/>
  <c r="R11" i="515" s="1"/>
  <c r="W2" i="515" l="1"/>
  <c r="W11" i="515" s="1"/>
  <c r="AM2" i="515"/>
  <c r="AM11" i="515" s="1"/>
  <c r="Z2" i="515"/>
  <c r="Z11" i="515" s="1"/>
  <c r="AG2" i="515"/>
  <c r="AG11" i="515" s="1"/>
  <c r="AO2" i="515"/>
  <c r="AO11" i="515" s="1"/>
  <c r="AB2" i="515"/>
  <c r="AB11" i="515" s="1"/>
  <c r="AI2" i="515"/>
  <c r="AI11" i="515" s="1"/>
  <c r="AQ2" i="515"/>
  <c r="AQ11" i="515" s="1"/>
  <c r="T2" i="515"/>
  <c r="T11" i="515" s="1"/>
  <c r="AE2" i="515"/>
  <c r="AE11" i="515" s="1"/>
  <c r="AK2" i="515"/>
  <c r="AK11" i="515" s="1"/>
  <c r="AS2" i="515"/>
  <c r="AS11" i="515" s="1"/>
  <c r="V2" i="515"/>
  <c r="V11" i="515" s="1"/>
  <c r="AA2" i="515"/>
  <c r="AA11" i="515" s="1"/>
  <c r="AF2" i="515"/>
  <c r="AF11" i="515" s="1"/>
  <c r="AH2" i="515"/>
  <c r="AH11" i="515" s="1"/>
  <c r="AL2" i="515"/>
  <c r="AL11" i="515" s="1"/>
  <c r="AP2" i="515"/>
  <c r="AP11" i="515" s="1"/>
  <c r="X2" i="515"/>
  <c r="X11" i="515" s="1"/>
  <c r="AD2" i="515"/>
  <c r="AD11" i="515" s="1"/>
  <c r="AJ2" i="515"/>
  <c r="AJ11" i="515" s="1"/>
  <c r="AN2" i="515"/>
  <c r="AN11" i="515" s="1"/>
  <c r="AR2" i="515"/>
  <c r="AR11" i="515" s="1"/>
  <c r="U2" i="515"/>
  <c r="U11" i="515" s="1"/>
  <c r="Y2" i="515"/>
  <c r="Y11" i="515" s="1"/>
  <c r="AC2" i="515"/>
  <c r="AC11" i="515" s="1"/>
  <c r="G2" i="515"/>
  <c r="G11" i="515" s="1"/>
  <c r="K2" i="515"/>
  <c r="K11" i="515" s="1"/>
  <c r="P2" i="515"/>
  <c r="P11" i="515" s="1"/>
  <c r="I2" i="515"/>
  <c r="I11" i="515" s="1"/>
  <c r="M2" i="515"/>
  <c r="M11" i="515" s="1"/>
  <c r="Q2" i="515"/>
  <c r="Q11" i="515" s="1"/>
  <c r="O2" i="515"/>
  <c r="O11" i="515" s="1"/>
  <c r="S2" i="515"/>
  <c r="S11" i="515" s="1"/>
  <c r="H2" i="515"/>
  <c r="H11" i="515" s="1"/>
  <c r="L2" i="515"/>
  <c r="L11" i="515" s="1"/>
  <c r="J2" i="515"/>
  <c r="J11" i="515" s="1"/>
  <c r="N2" i="515"/>
  <c r="N11" i="515" s="1"/>
  <c r="D9" i="501" l="1"/>
  <c r="D9" i="499"/>
  <c r="D8" i="497"/>
  <c r="D8" i="496"/>
  <c r="E33" i="496" l="1"/>
  <c r="E33" i="497"/>
  <c r="F13" i="499"/>
  <c r="L13" i="499" s="1"/>
  <c r="K33" i="496" s="1"/>
  <c r="K31" i="496" s="1"/>
  <c r="F13" i="501"/>
  <c r="J13" i="501" s="1"/>
  <c r="F3" i="471"/>
  <c r="F8" i="471"/>
  <c r="B5" i="504"/>
  <c r="J32" i="497"/>
  <c r="I32" i="497"/>
  <c r="H32" i="497"/>
  <c r="G32" i="497"/>
  <c r="J30" i="497"/>
  <c r="I30" i="497"/>
  <c r="H30" i="497"/>
  <c r="G30" i="497"/>
  <c r="J29" i="497"/>
  <c r="I29" i="497"/>
  <c r="H29" i="497"/>
  <c r="G29" i="497"/>
  <c r="S24" i="496"/>
  <c r="T24" i="496"/>
  <c r="U24" i="496"/>
  <c r="P24" i="496"/>
  <c r="Q24" i="496"/>
  <c r="R24" i="496"/>
  <c r="M24" i="496"/>
  <c r="N24" i="496"/>
  <c r="O24" i="496"/>
  <c r="J24" i="496"/>
  <c r="K24" i="496"/>
  <c r="L24" i="496"/>
  <c r="J26" i="497"/>
  <c r="I26" i="497"/>
  <c r="H26" i="497"/>
  <c r="G26" i="497"/>
  <c r="J25" i="497"/>
  <c r="I25" i="497"/>
  <c r="H25" i="497"/>
  <c r="G25" i="497"/>
  <c r="J23" i="497"/>
  <c r="I23" i="497"/>
  <c r="H23" i="497"/>
  <c r="G23" i="497"/>
  <c r="J21" i="497"/>
  <c r="I21" i="497"/>
  <c r="H21" i="497"/>
  <c r="G21" i="497"/>
  <c r="J20" i="497"/>
  <c r="I20" i="497"/>
  <c r="H20" i="497"/>
  <c r="G20" i="497"/>
  <c r="S15" i="496"/>
  <c r="T15" i="496"/>
  <c r="U15" i="496"/>
  <c r="P15" i="496"/>
  <c r="Q15" i="496"/>
  <c r="R15" i="496"/>
  <c r="M15" i="496"/>
  <c r="N15" i="496"/>
  <c r="O15" i="496"/>
  <c r="J15" i="496"/>
  <c r="K15" i="496"/>
  <c r="L15" i="496"/>
  <c r="J17" i="497"/>
  <c r="I17" i="497"/>
  <c r="H17" i="497"/>
  <c r="G17" i="497"/>
  <c r="J16" i="497"/>
  <c r="I16" i="497"/>
  <c r="H16" i="497"/>
  <c r="G16" i="497"/>
  <c r="J14" i="497"/>
  <c r="I14" i="497"/>
  <c r="H14" i="497"/>
  <c r="G14" i="497"/>
  <c r="K8" i="471"/>
  <c r="J8" i="471"/>
  <c r="I8" i="471"/>
  <c r="H8" i="471"/>
  <c r="W3" i="471"/>
  <c r="K11" i="501"/>
  <c r="J11" i="501"/>
  <c r="I11" i="501"/>
  <c r="H11" i="501"/>
  <c r="G1" i="501"/>
  <c r="I2" i="501" s="1"/>
  <c r="D10" i="498"/>
  <c r="V32" i="496"/>
  <c r="S27" i="496"/>
  <c r="T27" i="496"/>
  <c r="U27" i="496"/>
  <c r="P27" i="496"/>
  <c r="Q27" i="496"/>
  <c r="R27" i="496"/>
  <c r="M27" i="496"/>
  <c r="N27" i="496"/>
  <c r="O27" i="496"/>
  <c r="J27" i="496"/>
  <c r="K27" i="496"/>
  <c r="L27" i="496"/>
  <c r="S18" i="496"/>
  <c r="T18" i="496"/>
  <c r="U18" i="496"/>
  <c r="P18" i="496"/>
  <c r="Q18" i="496"/>
  <c r="R18" i="496"/>
  <c r="M18" i="496"/>
  <c r="N18" i="496"/>
  <c r="O18" i="496"/>
  <c r="J18" i="496"/>
  <c r="K18" i="496"/>
  <c r="L18" i="496"/>
  <c r="G1" i="499"/>
  <c r="S2" i="499" s="1"/>
  <c r="S11" i="499" s="1"/>
  <c r="G1" i="498"/>
  <c r="J2" i="498" s="1"/>
  <c r="D9" i="498"/>
  <c r="I11" i="498"/>
  <c r="E1" i="497"/>
  <c r="I2" i="497" s="1"/>
  <c r="G10" i="497"/>
  <c r="H10" i="497"/>
  <c r="I10" i="497"/>
  <c r="J10" i="497"/>
  <c r="E1" i="496"/>
  <c r="G2" i="496" s="1"/>
  <c r="G10" i="496" s="1"/>
  <c r="V14" i="496"/>
  <c r="G15" i="496"/>
  <c r="H15" i="496"/>
  <c r="H18" i="496" s="1"/>
  <c r="I15" i="496"/>
  <c r="V16" i="496"/>
  <c r="V17" i="496"/>
  <c r="G18" i="496"/>
  <c r="I18" i="496"/>
  <c r="V20" i="496"/>
  <c r="V21" i="496"/>
  <c r="V23" i="496"/>
  <c r="G24" i="496"/>
  <c r="H24" i="496"/>
  <c r="I24" i="496"/>
  <c r="I27" i="496" s="1"/>
  <c r="V25" i="496"/>
  <c r="V26" i="496"/>
  <c r="G27" i="496"/>
  <c r="H27" i="496"/>
  <c r="V29" i="496"/>
  <c r="V30" i="496"/>
  <c r="I13" i="501"/>
  <c r="M19" i="496" l="1"/>
  <c r="W14" i="515"/>
  <c r="W20" i="515"/>
  <c r="W17" i="515"/>
  <c r="U19" i="496"/>
  <c r="AE14" i="515"/>
  <c r="AE20" i="515"/>
  <c r="AE17" i="515"/>
  <c r="K28" i="496"/>
  <c r="U15" i="515"/>
  <c r="U21" i="515"/>
  <c r="U18" i="515"/>
  <c r="U28" i="496"/>
  <c r="AE21" i="515"/>
  <c r="AE18" i="515"/>
  <c r="AE15" i="515"/>
  <c r="H28" i="496"/>
  <c r="G19" i="496"/>
  <c r="L19" i="496"/>
  <c r="V14" i="515"/>
  <c r="V20" i="515"/>
  <c r="V17" i="515"/>
  <c r="N19" i="496"/>
  <c r="X20" i="515"/>
  <c r="X17" i="515"/>
  <c r="X14" i="515"/>
  <c r="Z14" i="515"/>
  <c r="Z17" i="515"/>
  <c r="Z20" i="515"/>
  <c r="L28" i="496"/>
  <c r="G28" i="497" s="1"/>
  <c r="V21" i="515"/>
  <c r="V18" i="515"/>
  <c r="V15" i="515"/>
  <c r="N28" i="496"/>
  <c r="X15" i="515"/>
  <c r="X21" i="515"/>
  <c r="X18" i="515"/>
  <c r="P28" i="496"/>
  <c r="Z21" i="515"/>
  <c r="Z18" i="515"/>
  <c r="Z15" i="515"/>
  <c r="G28" i="496"/>
  <c r="J19" i="496"/>
  <c r="T20" i="515"/>
  <c r="T17" i="515"/>
  <c r="T14" i="515"/>
  <c r="R19" i="496"/>
  <c r="AB20" i="515"/>
  <c r="AB17" i="515"/>
  <c r="AB14" i="515"/>
  <c r="T19" i="496"/>
  <c r="AD14" i="515"/>
  <c r="AD20" i="515"/>
  <c r="AD17" i="515"/>
  <c r="J28" i="496"/>
  <c r="T15" i="515"/>
  <c r="T21" i="515"/>
  <c r="T18" i="515"/>
  <c r="R28" i="496"/>
  <c r="AB15" i="515"/>
  <c r="AB21" i="515"/>
  <c r="AB18" i="515"/>
  <c r="AD21" i="515"/>
  <c r="AD18" i="515"/>
  <c r="AD15" i="515"/>
  <c r="U20" i="515"/>
  <c r="U17" i="515"/>
  <c r="U14" i="515"/>
  <c r="M28" i="496"/>
  <c r="W21" i="515"/>
  <c r="W18" i="515"/>
  <c r="W15" i="515"/>
  <c r="I19" i="496"/>
  <c r="I28" i="496"/>
  <c r="H19" i="496"/>
  <c r="O19" i="496"/>
  <c r="Y20" i="515"/>
  <c r="Y17" i="515"/>
  <c r="Y14" i="515"/>
  <c r="Q19" i="496"/>
  <c r="AA14" i="515"/>
  <c r="AA20" i="515"/>
  <c r="AA17" i="515"/>
  <c r="S19" i="496"/>
  <c r="AC20" i="515"/>
  <c r="AC17" i="515"/>
  <c r="AC14" i="515"/>
  <c r="O28" i="496"/>
  <c r="Y15" i="515"/>
  <c r="Y21" i="515"/>
  <c r="Y18" i="515"/>
  <c r="Q28" i="496"/>
  <c r="I28" i="497" s="1"/>
  <c r="AA21" i="515"/>
  <c r="AA18" i="515"/>
  <c r="AA15" i="515"/>
  <c r="S28" i="496"/>
  <c r="AC15" i="515"/>
  <c r="AC21" i="515"/>
  <c r="AC18" i="515"/>
  <c r="I2" i="498"/>
  <c r="V24" i="496"/>
  <c r="V27" i="496" s="1"/>
  <c r="V15" i="496"/>
  <c r="V18" i="496" s="1"/>
  <c r="I15" i="497"/>
  <c r="I18" i="497" s="1"/>
  <c r="K19" i="496"/>
  <c r="J24" i="497"/>
  <c r="J27" i="497" s="1"/>
  <c r="H2" i="497"/>
  <c r="J15" i="497"/>
  <c r="J18" i="497" s="1"/>
  <c r="G15" i="497"/>
  <c r="G18" i="497" s="1"/>
  <c r="H24" i="497"/>
  <c r="H27" i="497" s="1"/>
  <c r="G24" i="497"/>
  <c r="G27" i="497" s="1"/>
  <c r="H15" i="497"/>
  <c r="H18" i="497" s="1"/>
  <c r="P19" i="496"/>
  <c r="T28" i="496"/>
  <c r="I24" i="497"/>
  <c r="I27" i="497" s="1"/>
  <c r="U2" i="496"/>
  <c r="U10" i="496" s="1"/>
  <c r="K2" i="496"/>
  <c r="K10" i="496" s="1"/>
  <c r="K13" i="501"/>
  <c r="K13" i="499"/>
  <c r="J33" i="496" s="1"/>
  <c r="J31" i="496" s="1"/>
  <c r="H13" i="499"/>
  <c r="G33" i="496" s="1"/>
  <c r="G31" i="496" s="1"/>
  <c r="H2" i="501"/>
  <c r="H13" i="501"/>
  <c r="T13" i="499"/>
  <c r="S33" i="496" s="1"/>
  <c r="S31" i="496" s="1"/>
  <c r="Q13" i="499"/>
  <c r="P33" i="496" s="1"/>
  <c r="P31" i="496" s="1"/>
  <c r="I13" i="499"/>
  <c r="H33" i="496" s="1"/>
  <c r="H31" i="496" s="1"/>
  <c r="U13" i="499"/>
  <c r="T33" i="496" s="1"/>
  <c r="T31" i="496" s="1"/>
  <c r="K2" i="499"/>
  <c r="K11" i="499" s="1"/>
  <c r="M2" i="499"/>
  <c r="M11" i="499" s="1"/>
  <c r="K2" i="501"/>
  <c r="N2" i="499"/>
  <c r="N11" i="499" s="1"/>
  <c r="H2" i="499"/>
  <c r="H11" i="499" s="1"/>
  <c r="T2" i="499"/>
  <c r="T11" i="499" s="1"/>
  <c r="I2" i="499"/>
  <c r="I11" i="499" s="1"/>
  <c r="Q2" i="496"/>
  <c r="Q10" i="496" s="1"/>
  <c r="P2" i="496"/>
  <c r="P10" i="496" s="1"/>
  <c r="L2" i="496"/>
  <c r="L10" i="496" s="1"/>
  <c r="H2" i="496"/>
  <c r="H10" i="496" s="1"/>
  <c r="N2" i="496"/>
  <c r="N10" i="496" s="1"/>
  <c r="I2" i="496"/>
  <c r="I10" i="496" s="1"/>
  <c r="O2" i="496"/>
  <c r="O10" i="496" s="1"/>
  <c r="T2" i="496"/>
  <c r="T10" i="496" s="1"/>
  <c r="S2" i="496"/>
  <c r="S10" i="496" s="1"/>
  <c r="R2" i="496"/>
  <c r="R10" i="496" s="1"/>
  <c r="J2" i="497"/>
  <c r="P2" i="499"/>
  <c r="P11" i="499" s="1"/>
  <c r="U2" i="499"/>
  <c r="U11" i="499" s="1"/>
  <c r="J13" i="499"/>
  <c r="I33" i="496" s="1"/>
  <c r="I31" i="496" s="1"/>
  <c r="R13" i="499"/>
  <c r="Q33" i="496" s="1"/>
  <c r="Q31" i="496" s="1"/>
  <c r="L2" i="499"/>
  <c r="L11" i="499" s="1"/>
  <c r="V2" i="499"/>
  <c r="V11" i="499" s="1"/>
  <c r="V13" i="499"/>
  <c r="U33" i="496" s="1"/>
  <c r="U31" i="496" s="1"/>
  <c r="O13" i="499"/>
  <c r="N33" i="496" s="1"/>
  <c r="N31" i="496" s="1"/>
  <c r="P13" i="499"/>
  <c r="O33" i="496" s="1"/>
  <c r="O31" i="496" s="1"/>
  <c r="J2" i="501"/>
  <c r="J2" i="499"/>
  <c r="J11" i="499" s="1"/>
  <c r="M13" i="499"/>
  <c r="L33" i="496" s="1"/>
  <c r="L31" i="496" s="1"/>
  <c r="S13" i="499"/>
  <c r="R33" i="496" s="1"/>
  <c r="R31" i="496" s="1"/>
  <c r="W13" i="499"/>
  <c r="V33" i="496" s="1"/>
  <c r="V31" i="496" s="1"/>
  <c r="Q2" i="499"/>
  <c r="Q11" i="499" s="1"/>
  <c r="N13" i="499"/>
  <c r="M33" i="496" s="1"/>
  <c r="M31" i="496" s="1"/>
  <c r="R2" i="499"/>
  <c r="R11" i="499" s="1"/>
  <c r="J2" i="496"/>
  <c r="J10" i="496" s="1"/>
  <c r="G2" i="497"/>
  <c r="M2" i="498"/>
  <c r="O2" i="499"/>
  <c r="O11" i="499" s="1"/>
  <c r="K2" i="498"/>
  <c r="W2" i="499"/>
  <c r="W11" i="499" s="1"/>
  <c r="V2" i="496"/>
  <c r="V10" i="496" s="1"/>
  <c r="M2" i="496"/>
  <c r="M10" i="496" s="1"/>
  <c r="F4" i="437"/>
  <c r="H28" i="497" l="1"/>
  <c r="I19" i="497"/>
  <c r="V28" i="496"/>
  <c r="J19" i="497"/>
  <c r="H19" i="497"/>
  <c r="AF20" i="515"/>
  <c r="AS20" i="515" s="1"/>
  <c r="AF15" i="515"/>
  <c r="AS15" i="515" s="1"/>
  <c r="J28" i="497"/>
  <c r="AF17" i="515"/>
  <c r="AS17" i="515" s="1"/>
  <c r="AF18" i="515"/>
  <c r="AS18" i="515" s="1"/>
  <c r="AF14" i="515"/>
  <c r="AS14" i="515" s="1"/>
  <c r="G19" i="497"/>
  <c r="AF21" i="515"/>
  <c r="AS21" i="515" s="1"/>
  <c r="V19" i="496"/>
  <c r="J31" i="497"/>
  <c r="G33" i="497"/>
  <c r="I31" i="497"/>
  <c r="J33" i="497"/>
  <c r="H31" i="497"/>
  <c r="I33" i="497"/>
  <c r="G31" i="497"/>
  <c r="H33" i="497"/>
</calcChain>
</file>

<file path=xl/sharedStrings.xml><?xml version="1.0" encoding="utf-8"?>
<sst xmlns="http://schemas.openxmlformats.org/spreadsheetml/2006/main" count="789" uniqueCount="370">
  <si>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</si>
  <si>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</si>
  <si>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</si>
  <si>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</si>
  <si>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</si>
  <si>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</si>
  <si>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</si>
  <si>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</si>
  <si>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</si>
  <si>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</si>
  <si>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</si>
  <si>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</si>
  <si>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</si>
  <si>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</si>
  <si>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</si>
  <si>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</si>
  <si>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</si>
  <si>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</si>
  <si>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</si>
  <si>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</si>
  <si>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</si>
  <si>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</si>
  <si>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</si>
  <si>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</si>
  <si>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</si>
  <si>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</si>
  <si>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</si>
  <si>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</si>
  <si>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</si>
  <si>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</si>
  <si>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</si>
  <si>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</si>
  <si>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</si>
  <si>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</si>
  <si>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</si>
  <si>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</si>
  <si>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</si>
  <si>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</si>
  <si>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</si>
  <si>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</si>
  <si>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</si>
  <si>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</si>
  <si>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</si>
  <si>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</si>
  <si>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</si>
  <si>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</si>
  <si>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</si>
  <si>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</si>
  <si>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</si>
  <si>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</si>
  <si>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</si>
  <si>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</si>
  <si>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</si>
  <si>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</si>
  <si>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</si>
  <si>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</si>
  <si>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</si>
  <si>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</si>
  <si>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</si>
  <si>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</si>
  <si>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</si>
  <si>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</si>
  <si>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</si>
  <si>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</si>
  <si>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</si>
  <si>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</si>
  <si>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</si>
  <si>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</si>
  <si>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</si>
  <si>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</si>
  <si>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</si>
  <si>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</si>
  <si>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</si>
  <si>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</si>
  <si>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</si>
  <si>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</si>
  <si>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</si>
  <si>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</si>
  <si>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</si>
  <si>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</si>
  <si>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</si>
  <si>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</si>
  <si>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</si>
  <si>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</si>
  <si>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</si>
  <si>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</si>
  <si>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</si>
  <si>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</si>
  <si>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</si>
  <si>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</si>
  <si>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</si>
  <si>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</si>
  <si>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</si>
  <si>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</si>
  <si>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</si>
  <si>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</si>
  <si>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</si>
  <si>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</si>
  <si>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</si>
  <si>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</si>
  <si>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</si>
  <si>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</si>
  <si>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</si>
  <si>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</si>
  <si>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</si>
  <si>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</si>
  <si>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</si>
  <si>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</si>
  <si>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</si>
  <si>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</si>
  <si>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</si>
  <si>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</si>
  <si>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</si>
  <si>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</si>
  <si>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</si>
  <si>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</si>
  <si>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</si>
  <si>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</si>
  <si>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</si>
  <si>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</si>
  <si>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</si>
  <si>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</si>
  <si>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</si>
  <si>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</si>
  <si>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</si>
  <si>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</si>
  <si>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</si>
  <si>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</si>
  <si>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</si>
  <si>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</si>
  <si>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</si>
  <si>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</si>
  <si>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</si>
  <si>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</si>
  <si>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</si>
  <si>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</si>
  <si>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</si>
  <si>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</si>
  <si>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</si>
  <si>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</si>
  <si>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</si>
  <si>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</si>
  <si>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</si>
  <si>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</si>
  <si>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</si>
  <si>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</si>
  <si>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</si>
  <si>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</si>
  <si>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</si>
  <si>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</si>
  <si>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</si>
  <si>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</si>
  <si>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</si>
  <si>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</si>
  <si>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</si>
  <si>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</si>
  <si>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</si>
  <si>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</si>
  <si>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</si>
  <si>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</si>
  <si>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</si>
  <si>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</si>
  <si>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</si>
  <si>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</si>
  <si>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</si>
  <si>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</si>
  <si>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</si>
  <si>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</si>
  <si>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</si>
  <si>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</si>
  <si>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</si>
  <si>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</si>
  <si>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</si>
  <si>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</si>
  <si>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</si>
  <si>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</si>
  <si>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</si>
  <si>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</si>
  <si>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</si>
  <si>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</si>
  <si>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</si>
  <si>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</si>
  <si>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</si>
  <si>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</si>
  <si>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</si>
  <si>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</si>
  <si>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</si>
  <si>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</si>
  <si>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</si>
  <si>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</si>
  <si>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</si>
  <si>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</si>
  <si>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</si>
  <si>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</si>
  <si>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</si>
  <si>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</si>
  <si>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</si>
  <si>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</si>
  <si>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</si>
  <si>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</si>
  <si>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</si>
  <si>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Норматив потерь электроэнергии</t>
  </si>
  <si>
    <t>Дата</t>
  </si>
  <si>
    <t>Номер</t>
  </si>
  <si>
    <t>Добавить организацию</t>
  </si>
  <si>
    <t>year_list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</si>
  <si>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</si>
  <si>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</si>
  <si>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</si>
  <si>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</si>
  <si>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</si>
  <si>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</si>
  <si>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</si>
  <si>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</si>
  <si>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</si>
  <si>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</si>
  <si>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</si>
  <si>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</si>
  <si>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</si>
  <si>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</si>
  <si>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</si>
  <si>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</si>
  <si>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</si>
  <si>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</si>
  <si>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</si>
  <si>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</si>
  <si>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</si>
  <si>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</si>
  <si>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</si>
  <si>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</si>
  <si>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</si>
  <si>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</si>
  <si>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</si>
  <si>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</si>
  <si>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</si>
  <si>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</si>
  <si>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</si>
  <si>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</si>
  <si>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</si>
  <si>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</si>
  <si>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</si>
  <si>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</si>
  <si>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</si>
  <si>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</si>
  <si>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</si>
  <si>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</si>
  <si>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</si>
  <si>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</si>
  <si>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</si>
  <si>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2018</t>
  </si>
  <si>
    <t>modHTTP</t>
  </si>
  <si>
    <t>modfrmRegion</t>
  </si>
  <si>
    <t>modfrmDateChoose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</si>
  <si>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</si>
  <si>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Пальянов Максим Николаевич</t>
  </si>
  <si>
    <t>palyanovmn@fas.gov.ru</t>
  </si>
  <si>
    <t>Приказ</t>
  </si>
  <si>
    <t>Год окончания учета в СПБ</t>
  </si>
  <si>
    <t>участник</t>
  </si>
  <si>
    <t>По данным участника</t>
  </si>
  <si>
    <t>Предложения сетевой компании по технологическому расходу электроэнергии (мощности) - потерям в электрических сетях (организация)</t>
  </si>
  <si>
    <t>2019</t>
  </si>
  <si>
    <t>Предложение участника</t>
  </si>
  <si>
    <t>Предложение регулятора</t>
  </si>
  <si>
    <t xml:space="preserve">Руководитель организации </t>
  </si>
  <si>
    <t>Потери электроэнергии в электрической сети</t>
  </si>
  <si>
    <t>Потери мощности в электрической сети</t>
  </si>
  <si>
    <t>Отпуск э/энергии в сеть (млн.кВтч)</t>
  </si>
  <si>
    <t>Абсол. величина (млн.кВтч)</t>
  </si>
  <si>
    <t>Идентификатор реестра СПБ</t>
  </si>
  <si>
    <t>2020</t>
  </si>
  <si>
    <t>Предложение ФАС России (План)</t>
  </si>
  <si>
    <t>Предложение ФАС России (Утвержденное)</t>
  </si>
  <si>
    <t>modfrmAuthorization</t>
  </si>
  <si>
    <t>Предложение регулятора/ФАС России</t>
  </si>
  <si>
    <t>Дельта</t>
  </si>
  <si>
    <t>Сравнение</t>
  </si>
  <si>
    <t>modList07</t>
  </si>
  <si>
    <t>2021</t>
  </si>
  <si>
    <t>Проверка доступных обновлений...</t>
  </si>
  <si>
    <t>Информация</t>
  </si>
  <si>
    <t>Нет доступных обновлений для отчёта с кодом FORM3.1.2022.ORG!</t>
  </si>
  <si>
    <t>410101001</t>
  </si>
  <si>
    <t>ООО "Алеир"</t>
  </si>
  <si>
    <t>4101138563</t>
  </si>
  <si>
    <t>28501020</t>
  </si>
  <si>
    <t/>
  </si>
  <si>
    <t>YEAR</t>
  </si>
  <si>
    <t>REGION_NAME</t>
  </si>
  <si>
    <t>ORG_NAME</t>
  </si>
  <si>
    <t>INN</t>
  </si>
  <si>
    <t>KPP</t>
  </si>
  <si>
    <t>DATE_BEGIN</t>
  </si>
  <si>
    <t>DATE_END</t>
  </si>
  <si>
    <t>LAST_YEAR</t>
  </si>
  <si>
    <t>RST_LOSS_ID</t>
  </si>
  <si>
    <t>IN_EGRUL</t>
  </si>
  <si>
    <t>АО "Камчатские электрические сети им. И.А. Пискунова"</t>
  </si>
  <si>
    <t>4101090167</t>
  </si>
  <si>
    <t>9177358</t>
  </si>
  <si>
    <t>Y</t>
  </si>
  <si>
    <t>АО "Корякэнерго"</t>
  </si>
  <si>
    <t>8202010020</t>
  </si>
  <si>
    <t>9176625</t>
  </si>
  <si>
    <t>АО "Оборонэнерго" филиал "Камчатский"</t>
  </si>
  <si>
    <t>7704726225</t>
  </si>
  <si>
    <t>410143001</t>
  </si>
  <si>
    <t>9176970</t>
  </si>
  <si>
    <t>АО "Оссора"</t>
  </si>
  <si>
    <t>8203011524</t>
  </si>
  <si>
    <t>820301001</t>
  </si>
  <si>
    <t>01-01-2019 00:00:00</t>
  </si>
  <si>
    <t>31073858</t>
  </si>
  <si>
    <t>АО "Петропавловск-Камчатский морской торговый порт"</t>
  </si>
  <si>
    <t>4101017801</t>
  </si>
  <si>
    <t>9177730</t>
  </si>
  <si>
    <t>АО "Северо-Восточный ремонтный центр"</t>
  </si>
  <si>
    <t>4102009338</t>
  </si>
  <si>
    <t>410250001</t>
  </si>
  <si>
    <t>9176626</t>
  </si>
  <si>
    <t>АО "ЮЭСК"</t>
  </si>
  <si>
    <t>4101101796</t>
  </si>
  <si>
    <t>9175554</t>
  </si>
  <si>
    <t>ЗАО "Акрос"</t>
  </si>
  <si>
    <t>4101013772</t>
  </si>
  <si>
    <t>410150001</t>
  </si>
  <si>
    <t>9175552</t>
  </si>
  <si>
    <t>МУП "ТЭСК"</t>
  </si>
  <si>
    <t>4101004827</t>
  </si>
  <si>
    <t>01-01-2017 00:00:00</t>
  </si>
  <si>
    <t>30434740</t>
  </si>
  <si>
    <t>ООО "28-Электросеть"</t>
  </si>
  <si>
    <t>4105031155</t>
  </si>
  <si>
    <t>410501001</t>
  </si>
  <si>
    <t>9178047</t>
  </si>
  <si>
    <t>ООО "41 Электрическая сеть"</t>
  </si>
  <si>
    <t>4105043288</t>
  </si>
  <si>
    <t>28501019</t>
  </si>
  <si>
    <t>ООО "Интарсия"</t>
  </si>
  <si>
    <t>4101018361</t>
  </si>
  <si>
    <t>9178045</t>
  </si>
  <si>
    <t>ООО "Колхоз Ударник"</t>
  </si>
  <si>
    <t>8203010961</t>
  </si>
  <si>
    <t>9176256</t>
  </si>
  <si>
    <t>ООО "РСО "Силуэт"</t>
  </si>
  <si>
    <t>4101154090</t>
  </si>
  <si>
    <t>31109894</t>
  </si>
  <si>
    <t>ООО "ЭСИ"</t>
  </si>
  <si>
    <t>8203010915</t>
  </si>
  <si>
    <t>9177731</t>
  </si>
  <si>
    <t>ООО "Энергоресурс"</t>
  </si>
  <si>
    <t>4101181738</t>
  </si>
  <si>
    <t>31072913</t>
  </si>
  <si>
    <t>ПАО "Камчатскэнерго"</t>
  </si>
  <si>
    <t>4100000668</t>
  </si>
  <si>
    <t>775050001</t>
  </si>
  <si>
    <t>9176972</t>
  </si>
  <si>
    <t>ФГУП "РТРС" филиал  "Дальневосточный региональный центр"</t>
  </si>
  <si>
    <t>7717127211</t>
  </si>
  <si>
    <t>272102002</t>
  </si>
  <si>
    <t>9177357</t>
  </si>
  <si>
    <t>г. Петропавловск-Камчатский, ул. Мишенная, 131</t>
  </si>
  <si>
    <t>Вальтер Владимир Евгеньевич</t>
  </si>
  <si>
    <t>683016 Камчатский край, г. Петропавловск-Камчатский,    ул. Мишенная, 131 а/я №18</t>
  </si>
  <si>
    <t>Генеральный директор</t>
  </si>
  <si>
    <t>Галахина Евгения Юрьевна</t>
  </si>
  <si>
    <t>Завьялов Николай Владимирович</t>
  </si>
  <si>
    <t>Главный энергетик</t>
  </si>
  <si>
    <t>8(4152) 468-765</t>
  </si>
  <si>
    <t>zavyalov-nv@norebo.ru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</si>
</sst>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_-* #,##0.00[$€-1]_-;\-* #,##0.00[$€-1]_-;_-* &quot;-&quot;??[$€-1]_-"/>
    <numFmt numFmtId="168" formatCode="#,##0.0000"/>
    <numFmt numFmtId="169" formatCode="#,##0.0"/>
    <numFmt numFmtId="170" formatCode="#,##0.000"/>
    <numFmt numFmtId="171" formatCode="_-* #,##0\ _р_._-;\-* #,##0\ _р_._-;_-* &quot;-&quot;\ _р_._-;_-@_-"/>
  </numFmts>
  <fonts count="6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9"/>
      <color indexed="12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</borders>
  <cellStyleXfs count="100">
    <xf numFmtId="49" fontId="0" fillId="0" borderId="0" applyBorder="0">
      <alignment vertical="top"/>
    </xf>
    <xf numFmtId="0" fontId="2" fillId="0" borderId="0"/>
    <xf numFmtId="167" fontId="2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37" fillId="0" borderId="1" applyNumberFormat="0" applyAlignment="0">
      <protection locked="0"/>
    </xf>
    <xf numFmtId="166" fontId="3" fillId="0" borderId="0" applyFont="0" applyFill="0" applyBorder="0" applyAlignment="0" applyProtection="0"/>
    <xf numFmtId="169" fontId="5" fillId="2" borderId="0">
      <protection locked="0"/>
    </xf>
    <xf numFmtId="0" fontId="14" fillId="0" borderId="0" applyFill="0" applyBorder="0" applyProtection="0">
      <alignment vertical="center"/>
    </xf>
    <xf numFmtId="170" fontId="5" fillId="2" borderId="0">
      <protection locked="0"/>
    </xf>
    <xf numFmtId="168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9" fillId="4" borderId="2" applyNumberFormat="0">
      <alignment horizontal="center" vertical="center"/>
    </xf>
    <xf numFmtId="0" fontId="13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43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" fillId="0" borderId="0"/>
    <xf numFmtId="0" fontId="29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29" fillId="0" borderId="0"/>
    <xf numFmtId="0" fontId="1" fillId="0" borderId="0"/>
    <xf numFmtId="0" fontId="18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33" applyNumberFormat="0" applyAlignment="0" applyProtection="0"/>
    <xf numFmtId="0" fontId="58" fillId="17" borderId="34" applyNumberFormat="0" applyAlignment="0" applyProtection="0"/>
    <xf numFmtId="0" fontId="59" fillId="0" borderId="35" applyNumberFormat="0" applyFill="0" applyAlignment="0" applyProtection="0"/>
    <xf numFmtId="0" fontId="60" fillId="18" borderId="36" applyNumberFormat="0" applyAlignment="0" applyProtection="0"/>
    <xf numFmtId="0" fontId="61" fillId="0" borderId="0" applyNumberFormat="0" applyFill="0" applyBorder="0" applyAlignment="0" applyProtection="0"/>
    <xf numFmtId="0" fontId="5" fillId="19" borderId="3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0" borderId="0"/>
    <xf numFmtId="49" fontId="5" fillId="0" borderId="0" applyBorder="0">
      <alignment vertical="top"/>
    </xf>
    <xf numFmtId="49" fontId="44" fillId="8" borderId="0" applyBorder="0">
      <alignment vertical="top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/>
    <xf numFmtId="0" fontId="2" fillId="0" borderId="0"/>
    <xf numFmtId="171" fontId="6" fillId="0" borderId="0" applyFont="0" applyFill="0" applyBorder="0" applyAlignment="0" applyProtection="0"/>
  </cellStyleXfs>
  <cellXfs count="33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0" fontId="10" fillId="0" borderId="0" xfId="42" applyFont="1" applyAlignment="1" applyProtection="1">
      <alignment horizontal="center" vertical="center" wrapText="1"/>
    </xf>
    <xf numFmtId="0" fontId="5" fillId="0" borderId="0" xfId="42" applyFont="1" applyAlignment="1" applyProtection="1">
      <alignment vertical="center" wrapText="1"/>
    </xf>
    <xf numFmtId="0" fontId="5" fillId="0" borderId="0" xfId="42" applyFont="1" applyAlignment="1" applyProtection="1">
      <alignment horizontal="left" vertical="center" wrapText="1"/>
    </xf>
    <xf numFmtId="0" fontId="5" fillId="0" borderId="0" xfId="42" applyFont="1" applyProtection="1"/>
    <xf numFmtId="0" fontId="5" fillId="8" borderId="0" xfId="42" applyFont="1" applyFill="1" applyBorder="1" applyProtection="1"/>
    <xf numFmtId="49" fontId="5" fillId="2" borderId="5" xfId="4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2" applyFont="1"/>
    <xf numFmtId="0" fontId="21" fillId="0" borderId="0" xfId="42" applyFont="1"/>
    <xf numFmtId="49" fontId="0" fillId="0" borderId="0" xfId="0">
      <alignment vertical="top"/>
    </xf>
    <xf numFmtId="49" fontId="5" fillId="0" borderId="0" xfId="41" applyFont="1" applyProtection="1">
      <alignment vertical="top"/>
    </xf>
    <xf numFmtId="49" fontId="5" fillId="0" borderId="0" xfId="41" applyProtection="1">
      <alignment vertical="top"/>
    </xf>
    <xf numFmtId="0" fontId="10" fillId="0" borderId="0" xfId="44" applyNumberFormat="1" applyFont="1" applyFill="1" applyAlignment="1" applyProtection="1">
      <alignment vertical="center" wrapText="1"/>
    </xf>
    <xf numFmtId="0" fontId="10" fillId="0" borderId="0" xfId="44" applyFont="1" applyFill="1" applyAlignment="1" applyProtection="1">
      <alignment horizontal="left" vertical="center" wrapText="1"/>
    </xf>
    <xf numFmtId="0" fontId="10" fillId="0" borderId="0" xfId="44" applyFont="1" applyAlignment="1" applyProtection="1">
      <alignment vertical="center" wrapText="1"/>
    </xf>
    <xf numFmtId="0" fontId="10" fillId="0" borderId="0" xfId="44" applyFont="1" applyAlignment="1" applyProtection="1">
      <alignment horizontal="center" vertical="center" wrapText="1"/>
    </xf>
    <xf numFmtId="0" fontId="10" fillId="0" borderId="0" xfId="44" applyFont="1" applyFill="1" applyAlignment="1" applyProtection="1">
      <alignment vertical="center" wrapText="1"/>
    </xf>
    <xf numFmtId="0" fontId="20" fillId="0" borderId="0" xfId="44" applyFont="1" applyAlignment="1" applyProtection="1">
      <alignment vertical="center" wrapText="1"/>
    </xf>
    <xf numFmtId="0" fontId="5" fillId="8" borderId="0" xfId="44" applyFont="1" applyFill="1" applyBorder="1" applyAlignment="1" applyProtection="1">
      <alignment vertical="center" wrapText="1"/>
    </xf>
    <xf numFmtId="0" fontId="5" fillId="0" borderId="0" xfId="44" applyFont="1" applyBorder="1" applyAlignment="1" applyProtection="1">
      <alignment vertical="center" wrapText="1"/>
    </xf>
    <xf numFmtId="0" fontId="5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22" fillId="8" borderId="0" xfId="44" applyFont="1" applyFill="1" applyBorder="1" applyAlignment="1" applyProtection="1">
      <alignment vertical="center" wrapText="1"/>
    </xf>
    <xf numFmtId="0" fontId="7" fillId="8" borderId="0" xfId="44" applyFont="1" applyFill="1" applyBorder="1" applyAlignment="1" applyProtection="1">
      <alignment vertical="center" wrapText="1"/>
    </xf>
    <xf numFmtId="0" fontId="5" fillId="8" borderId="0" xfId="44" applyFont="1" applyFill="1" applyBorder="1" applyAlignment="1" applyProtection="1">
      <alignment horizontal="right" vertical="center" wrapText="1" indent="1"/>
    </xf>
    <xf numFmtId="14" fontId="10" fillId="8" borderId="0" xfId="44" applyNumberFormat="1" applyFont="1" applyFill="1" applyBorder="1" applyAlignment="1" applyProtection="1">
      <alignment horizontal="center" vertical="center" wrapText="1"/>
    </xf>
    <xf numFmtId="0" fontId="10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Font="1" applyFill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 wrapText="1"/>
    </xf>
    <xf numFmtId="0" fontId="24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NumberFormat="1" applyFont="1" applyFill="1" applyBorder="1" applyAlignment="1" applyProtection="1">
      <alignment horizontal="right" vertical="center" wrapText="1" indent="1"/>
    </xf>
    <xf numFmtId="0" fontId="5" fillId="0" borderId="0" xfId="44" applyFont="1" applyFill="1" applyAlignment="1" applyProtection="1">
      <alignment vertical="center"/>
    </xf>
    <xf numFmtId="49" fontId="5" fillId="8" borderId="0" xfId="44" applyNumberFormat="1" applyFont="1" applyFill="1" applyBorder="1" applyAlignment="1" applyProtection="1">
      <alignment horizontal="right" vertical="center" wrapText="1" indent="1"/>
    </xf>
    <xf numFmtId="0" fontId="10" fillId="0" borderId="0" xfId="44" applyFont="1" applyFill="1" applyBorder="1" applyAlignment="1" applyProtection="1">
      <alignment vertical="center" wrapText="1"/>
    </xf>
    <xf numFmtId="49" fontId="10" fillId="0" borderId="0" xfId="44" applyNumberFormat="1" applyFont="1" applyFill="1" applyBorder="1" applyAlignment="1" applyProtection="1">
      <alignment horizontal="left" vertical="center" wrapText="1"/>
    </xf>
    <xf numFmtId="49" fontId="22" fillId="8" borderId="0" xfId="44" applyNumberFormat="1" applyFont="1" applyFill="1" applyBorder="1" applyAlignment="1" applyProtection="1">
      <alignment horizontal="center" vertical="center" wrapText="1"/>
    </xf>
    <xf numFmtId="0" fontId="25" fillId="0" borderId="0" xfId="44" applyFont="1" applyAlignment="1" applyProtection="1">
      <alignment vertical="center" wrapText="1"/>
    </xf>
    <xf numFmtId="0" fontId="5" fillId="10" borderId="7" xfId="42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5" fillId="0" borderId="0" xfId="46" applyNumberFormat="1" applyFont="1" applyProtection="1"/>
    <xf numFmtId="49" fontId="0" fillId="11" borderId="0" xfId="0" applyFill="1" applyProtection="1">
      <alignment vertical="top"/>
    </xf>
    <xf numFmtId="0" fontId="27" fillId="0" borderId="0" xfId="39" applyFont="1" applyProtection="1"/>
    <xf numFmtId="0" fontId="28" fillId="0" borderId="0" xfId="39" applyFont="1" applyProtection="1"/>
    <xf numFmtId="49" fontId="27" fillId="0" borderId="0" xfId="39" applyNumberFormat="1" applyFont="1" applyProtection="1"/>
    <xf numFmtId="49" fontId="27" fillId="0" borderId="0" xfId="39" applyNumberFormat="1" applyFont="1" applyFill="1" applyAlignment="1" applyProtection="1">
      <alignment horizontal="left"/>
    </xf>
    <xf numFmtId="49" fontId="27" fillId="0" borderId="0" xfId="39" applyNumberFormat="1" applyFont="1" applyFill="1" applyProtection="1"/>
    <xf numFmtId="49" fontId="10" fillId="0" borderId="0" xfId="39" applyNumberFormat="1" applyFont="1" applyFill="1" applyProtection="1"/>
    <xf numFmtId="2" fontId="10" fillId="0" borderId="0" xfId="39" applyNumberFormat="1" applyFont="1" applyFill="1" applyProtection="1"/>
    <xf numFmtId="0" fontId="10" fillId="0" borderId="0" xfId="39" applyFont="1" applyFill="1" applyProtection="1"/>
    <xf numFmtId="0" fontId="27" fillId="0" borderId="0" xfId="39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/>
    </xf>
    <xf numFmtId="0" fontId="27" fillId="0" borderId="0" xfId="39" applyFont="1" applyFill="1" applyProtection="1"/>
    <xf numFmtId="1" fontId="10" fillId="0" borderId="0" xfId="39" applyNumberFormat="1" applyFont="1" applyFill="1" applyAlignment="1" applyProtection="1">
      <alignment horizontal="left"/>
    </xf>
    <xf numFmtId="1" fontId="10" fillId="0" borderId="0" xfId="39" applyNumberFormat="1" applyFont="1" applyFill="1" applyProtection="1"/>
    <xf numFmtId="1" fontId="10" fillId="0" borderId="0" xfId="39" applyNumberFormat="1" applyFont="1" applyFill="1" applyAlignment="1" applyProtection="1">
      <alignment horizontal="center" vertical="center" wrapText="1"/>
    </xf>
    <xf numFmtId="1" fontId="10" fillId="0" borderId="0" xfId="39" applyNumberFormat="1" applyFont="1" applyFill="1" applyAlignment="1" applyProtection="1">
      <alignment horizontal="right"/>
    </xf>
    <xf numFmtId="0" fontId="10" fillId="0" borderId="0" xfId="39" applyNumberFormat="1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 vertical="center" wrapText="1"/>
    </xf>
    <xf numFmtId="0" fontId="10" fillId="0" borderId="0" xfId="39" applyNumberFormat="1" applyFont="1" applyAlignment="1" applyProtection="1">
      <alignment horizontal="left"/>
    </xf>
    <xf numFmtId="0" fontId="10" fillId="0" borderId="0" xfId="39" applyFont="1" applyProtection="1"/>
    <xf numFmtId="0" fontId="31" fillId="0" borderId="0" xfId="39" applyFont="1" applyProtection="1"/>
    <xf numFmtId="0" fontId="5" fillId="0" borderId="0" xfId="39" applyFont="1" applyAlignment="1" applyProtection="1">
      <alignment horizontal="center" vertical="center" wrapText="1"/>
    </xf>
    <xf numFmtId="0" fontId="5" fillId="0" borderId="0" xfId="39" applyFont="1" applyProtection="1"/>
    <xf numFmtId="0" fontId="10" fillId="0" borderId="0" xfId="39" applyFont="1" applyAlignment="1" applyProtection="1">
      <alignment horizontal="left"/>
    </xf>
    <xf numFmtId="0" fontId="19" fillId="0" borderId="0" xfId="39" applyFont="1" applyAlignment="1" applyProtection="1">
      <alignment horizontal="left"/>
    </xf>
    <xf numFmtId="0" fontId="19" fillId="0" borderId="0" xfId="39" applyFont="1" applyProtection="1"/>
    <xf numFmtId="0" fontId="32" fillId="0" borderId="0" xfId="39" applyFont="1" applyProtection="1"/>
    <xf numFmtId="0" fontId="7" fillId="0" borderId="0" xfId="39" applyFont="1" applyAlignment="1" applyProtection="1">
      <alignment horizontal="center" vertical="center" wrapText="1"/>
    </xf>
    <xf numFmtId="0" fontId="7" fillId="0" borderId="0" xfId="39" applyFont="1" applyProtection="1"/>
    <xf numFmtId="0" fontId="31" fillId="0" borderId="0" xfId="39" applyFont="1" applyAlignment="1" applyProtection="1">
      <alignment horizontal="centerContinuous" wrapText="1"/>
    </xf>
    <xf numFmtId="0" fontId="5" fillId="0" borderId="0" xfId="39" applyFont="1" applyAlignment="1" applyProtection="1">
      <alignment horizontal="centerContinuous" wrapText="1"/>
    </xf>
    <xf numFmtId="0" fontId="10" fillId="0" borderId="0" xfId="39" applyFont="1" applyFill="1" applyBorder="1" applyAlignment="1" applyProtection="1">
      <alignment horizontal="left"/>
    </xf>
    <xf numFmtId="0" fontId="10" fillId="0" borderId="0" xfId="39" applyFont="1" applyFill="1" applyBorder="1" applyProtection="1"/>
    <xf numFmtId="0" fontId="31" fillId="0" borderId="0" xfId="39" applyFont="1" applyFill="1" applyBorder="1" applyProtection="1"/>
    <xf numFmtId="0" fontId="7" fillId="0" borderId="0" xfId="39" applyFont="1" applyFill="1" applyBorder="1" applyAlignment="1" applyProtection="1">
      <alignment horizontal="center"/>
    </xf>
    <xf numFmtId="0" fontId="5" fillId="0" borderId="0" xfId="39" applyFont="1" applyFill="1" applyBorder="1" applyProtection="1"/>
    <xf numFmtId="0" fontId="5" fillId="0" borderId="0" xfId="39" applyFont="1" applyBorder="1" applyAlignment="1" applyProtection="1">
      <alignment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vertical="top" wrapText="1"/>
    </xf>
    <xf numFmtId="0" fontId="5" fillId="0" borderId="0" xfId="39" applyFont="1" applyFill="1" applyBorder="1" applyAlignment="1" applyProtection="1">
      <alignment horizontal="center" vertical="top" wrapText="1"/>
    </xf>
    <xf numFmtId="0" fontId="5" fillId="0" borderId="0" xfId="39" applyFont="1" applyBorder="1" applyProtection="1"/>
    <xf numFmtId="0" fontId="27" fillId="0" borderId="0" xfId="39" applyFont="1" applyAlignment="1" applyProtection="1">
      <alignment horizontal="left"/>
    </xf>
    <xf numFmtId="0" fontId="7" fillId="0" borderId="0" xfId="39" applyFont="1" applyAlignment="1" applyProtection="1">
      <alignment horizontal="left" vertical="center" wrapText="1"/>
    </xf>
    <xf numFmtId="0" fontId="7" fillId="0" borderId="0" xfId="39" applyFont="1" applyFill="1" applyBorder="1" applyAlignment="1" applyProtection="1">
      <alignment horizontal="center" vertical="top" wrapText="1"/>
    </xf>
    <xf numFmtId="49" fontId="10" fillId="0" borderId="0" xfId="39" applyNumberFormat="1" applyFont="1" applyAlignment="1" applyProtection="1">
      <alignment horizontal="left"/>
    </xf>
    <xf numFmtId="49" fontId="10" fillId="0" borderId="0" xfId="39" applyNumberFormat="1" applyFont="1" applyProtection="1"/>
    <xf numFmtId="0" fontId="10" fillId="0" borderId="0" xfId="39" applyFont="1" applyAlignment="1" applyProtection="1">
      <alignment horizontal="right"/>
    </xf>
    <xf numFmtId="1" fontId="10" fillId="0" borderId="0" xfId="39" applyNumberFormat="1" applyFont="1" applyAlignment="1" applyProtection="1">
      <alignment horizontal="left"/>
    </xf>
    <xf numFmtId="1" fontId="10" fillId="0" borderId="0" xfId="39" applyNumberFormat="1" applyFont="1" applyProtection="1"/>
    <xf numFmtId="1" fontId="10" fillId="0" borderId="0" xfId="39" applyNumberFormat="1" applyFont="1" applyAlignment="1" applyProtection="1">
      <alignment horizontal="right"/>
    </xf>
    <xf numFmtId="0" fontId="10" fillId="0" borderId="0" xfId="39" applyNumberFormat="1" applyFont="1" applyAlignment="1" applyProtection="1">
      <alignment horizontal="right"/>
    </xf>
    <xf numFmtId="49" fontId="27" fillId="0" borderId="0" xfId="39" applyNumberFormat="1" applyFont="1" applyAlignment="1" applyProtection="1">
      <alignment horizontal="left"/>
    </xf>
    <xf numFmtId="0" fontId="27" fillId="0" borderId="0" xfId="39" applyFont="1" applyAlignment="1" applyProtection="1">
      <alignment horizontal="right"/>
    </xf>
    <xf numFmtId="0" fontId="5" fillId="0" borderId="0" xfId="46" applyNumberFormat="1" applyFont="1" applyFill="1" applyBorder="1" applyProtection="1"/>
    <xf numFmtId="2" fontId="5" fillId="0" borderId="0" xfId="39" applyNumberFormat="1" applyFont="1" applyFill="1" applyBorder="1" applyAlignment="1" applyProtection="1">
      <alignment horizontal="center"/>
    </xf>
    <xf numFmtId="0" fontId="5" fillId="0" borderId="0" xfId="46" applyNumberFormat="1" applyFont="1" applyFill="1" applyProtection="1"/>
    <xf numFmtId="0" fontId="17" fillId="0" borderId="0" xfId="39" applyFont="1" applyFill="1" applyBorder="1" applyAlignment="1" applyProtection="1">
      <alignment horizontal="center" vertical="center" wrapText="1"/>
    </xf>
    <xf numFmtId="0" fontId="7" fillId="12" borderId="6" xfId="39" applyFont="1" applyFill="1" applyBorder="1" applyAlignment="1" applyProtection="1">
      <alignment horizontal="center" vertical="center" wrapText="1"/>
    </xf>
    <xf numFmtId="0" fontId="5" fillId="0" borderId="6" xfId="39" applyFont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vertical="center" wrapText="1"/>
    </xf>
    <xf numFmtId="0" fontId="5" fillId="0" borderId="6" xfId="39" applyFont="1" applyFill="1" applyBorder="1" applyAlignment="1" applyProtection="1">
      <alignment horizontal="left" vertical="center" wrapText="1" indent="1"/>
    </xf>
    <xf numFmtId="0" fontId="5" fillId="0" borderId="6" xfId="39" applyFont="1" applyBorder="1" applyAlignment="1" applyProtection="1">
      <alignment vertical="center" wrapText="1"/>
    </xf>
    <xf numFmtId="0" fontId="5" fillId="0" borderId="6" xfId="39" applyFont="1" applyBorder="1" applyAlignment="1" applyProtection="1">
      <alignment horizontal="center" vertical="center"/>
    </xf>
    <xf numFmtId="0" fontId="5" fillId="0" borderId="6" xfId="39" applyFont="1" applyBorder="1" applyAlignment="1" applyProtection="1">
      <alignment horizontal="left" vertical="center" wrapText="1" indent="1"/>
    </xf>
    <xf numFmtId="0" fontId="7" fillId="12" borderId="6" xfId="39" applyFont="1" applyFill="1" applyBorder="1" applyAlignment="1" applyProtection="1">
      <alignment horizontal="center" vertical="center"/>
    </xf>
    <xf numFmtId="49" fontId="7" fillId="11" borderId="0" xfId="0" applyNumberFormat="1" applyFont="1" applyFill="1" applyAlignment="1" applyProtection="1">
      <alignment horizontal="center" vertical="top"/>
    </xf>
    <xf numFmtId="0" fontId="20" fillId="0" borderId="0" xfId="46" applyNumberFormat="1" applyFont="1" applyBorder="1" applyAlignment="1" applyProtection="1">
      <alignment vertical="center"/>
    </xf>
    <xf numFmtId="0" fontId="5" fillId="0" borderId="0" xfId="46" applyNumberFormat="1" applyFont="1" applyBorder="1" applyAlignment="1" applyProtection="1">
      <alignment vertical="center"/>
    </xf>
    <xf numFmtId="0" fontId="7" fillId="0" borderId="6" xfId="39" applyFont="1" applyFill="1" applyBorder="1" applyAlignment="1" applyProtection="1">
      <alignment horizontal="left" vertical="center" wrapText="1"/>
    </xf>
    <xf numFmtId="0" fontId="7" fillId="0" borderId="6" xfId="39" applyFont="1" applyBorder="1" applyAlignment="1" applyProtection="1">
      <alignment horizontal="center" vertical="center"/>
    </xf>
    <xf numFmtId="0" fontId="5" fillId="0" borderId="9" xfId="39" applyFont="1" applyFill="1" applyBorder="1" applyAlignment="1" applyProtection="1">
      <alignment horizontal="left" vertical="center" wrapText="1"/>
    </xf>
    <xf numFmtId="0" fontId="5" fillId="0" borderId="9" xfId="39" applyFont="1" applyBorder="1" applyAlignment="1" applyProtection="1">
      <alignment horizontal="center" vertical="center"/>
    </xf>
    <xf numFmtId="4" fontId="5" fillId="2" borderId="10" xfId="39" applyNumberFormat="1" applyFont="1" applyFill="1" applyBorder="1" applyAlignment="1" applyProtection="1">
      <alignment horizontal="right" vertical="center"/>
      <protection locked="0"/>
    </xf>
    <xf numFmtId="168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68" fontId="5" fillId="7" borderId="6" xfId="39" applyNumberFormat="1" applyFont="1" applyFill="1" applyBorder="1" applyAlignment="1" applyProtection="1">
      <alignment horizontal="right" vertical="center" wrapText="1"/>
    </xf>
    <xf numFmtId="168" fontId="5" fillId="7" borderId="6" xfId="39" applyNumberFormat="1" applyFont="1" applyFill="1" applyBorder="1" applyAlignment="1" applyProtection="1">
      <alignment horizontal="right" vertical="center"/>
    </xf>
    <xf numFmtId="168" fontId="5" fillId="2" borderId="6" xfId="39" applyNumberFormat="1" applyFont="1" applyFill="1" applyBorder="1" applyAlignment="1" applyProtection="1">
      <alignment horizontal="right" vertical="center"/>
      <protection locked="0"/>
    </xf>
    <xf numFmtId="168" fontId="7" fillId="12" borderId="6" xfId="45" applyNumberFormat="1" applyFont="1" applyFill="1" applyBorder="1" applyAlignment="1" applyProtection="1">
      <alignment horizontal="center" vertical="center" wrapText="1"/>
    </xf>
    <xf numFmtId="168" fontId="7" fillId="7" borderId="6" xfId="39" applyNumberFormat="1" applyFont="1" applyFill="1" applyBorder="1" applyAlignment="1" applyProtection="1">
      <alignment horizontal="right" vertical="center"/>
    </xf>
    <xf numFmtId="0" fontId="34" fillId="0" borderId="0" xfId="37" applyNumberFormat="1" applyFont="1" applyFill="1" applyAlignment="1" applyProtection="1">
      <alignment wrapText="1"/>
    </xf>
    <xf numFmtId="49" fontId="35" fillId="0" borderId="0" xfId="37" applyFont="1" applyFill="1" applyAlignment="1" applyProtection="1">
      <alignment wrapText="1"/>
    </xf>
    <xf numFmtId="49" fontId="35" fillId="0" borderId="0" xfId="37" applyFont="1" applyFill="1" applyAlignment="1" applyProtection="1">
      <alignment vertical="center" wrapText="1"/>
    </xf>
    <xf numFmtId="49" fontId="36" fillId="0" borderId="0" xfId="37" applyFont="1" applyFill="1" applyAlignment="1" applyProtection="1">
      <alignment wrapText="1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vertical="top"/>
    </xf>
    <xf numFmtId="49" fontId="38" fillId="0" borderId="0" xfId="37" applyFont="1" applyFill="1" applyBorder="1" applyAlignment="1" applyProtection="1">
      <alignment wrapText="1"/>
    </xf>
    <xf numFmtId="0" fontId="37" fillId="0" borderId="0" xfId="37" applyNumberFormat="1" applyFont="1" applyFill="1" applyAlignment="1" applyProtection="1">
      <alignment horizontal="left" vertical="top" wrapText="1"/>
    </xf>
    <xf numFmtId="49" fontId="5" fillId="0" borderId="0" xfId="37" applyFont="1" applyFill="1" applyAlignment="1" applyProtection="1">
      <alignment vertical="top" wrapText="1"/>
    </xf>
    <xf numFmtId="49" fontId="35" fillId="0" borderId="0" xfId="37" applyFont="1" applyFill="1" applyBorder="1" applyAlignment="1" applyProtection="1">
      <alignment wrapText="1"/>
    </xf>
    <xf numFmtId="49" fontId="40" fillId="0" borderId="11" xfId="37" applyFont="1" applyFill="1" applyBorder="1" applyAlignment="1" applyProtection="1">
      <alignment wrapText="1"/>
    </xf>
    <xf numFmtId="49" fontId="40" fillId="0" borderId="12" xfId="37" applyFont="1" applyFill="1" applyBorder="1" applyAlignment="1" applyProtection="1">
      <alignment wrapText="1"/>
    </xf>
    <xf numFmtId="49" fontId="40" fillId="0" borderId="0" xfId="37" applyFont="1" applyFill="1" applyBorder="1" applyAlignment="1" applyProtection="1">
      <alignment wrapText="1"/>
    </xf>
    <xf numFmtId="49" fontId="41" fillId="0" borderId="12" xfId="37" applyFont="1" applyFill="1" applyBorder="1" applyAlignment="1" applyProtection="1">
      <alignment vertical="center" wrapText="1"/>
    </xf>
    <xf numFmtId="49" fontId="35" fillId="0" borderId="11" xfId="37" applyFont="1" applyFill="1" applyBorder="1" applyAlignment="1" applyProtection="1">
      <alignment wrapText="1"/>
    </xf>
    <xf numFmtId="49" fontId="42" fillId="0" borderId="12" xfId="37" applyFont="1" applyFill="1" applyBorder="1" applyAlignment="1" applyProtection="1">
      <alignment horizontal="left" vertical="center" wrapText="1"/>
    </xf>
    <xf numFmtId="49" fontId="41" fillId="0" borderId="12" xfId="37" applyFont="1" applyFill="1" applyBorder="1" applyAlignment="1" applyProtection="1">
      <alignment horizontal="center" vertical="center" wrapText="1"/>
    </xf>
    <xf numFmtId="49" fontId="42" fillId="0" borderId="11" xfId="37" applyFont="1" applyFill="1" applyBorder="1" applyAlignment="1" applyProtection="1">
      <alignment horizontal="left" vertical="center" wrapText="1"/>
    </xf>
    <xf numFmtId="49" fontId="42" fillId="0" borderId="0" xfId="37" applyFont="1" applyFill="1" applyBorder="1" applyAlignment="1" applyProtection="1">
      <alignment horizontal="left" vertical="center" wrapText="1"/>
    </xf>
    <xf numFmtId="49" fontId="44" fillId="2" borderId="5" xfId="36" applyNumberFormat="1" applyFont="1" applyFill="1" applyBorder="1" applyAlignment="1" applyProtection="1">
      <alignment horizontal="center" vertical="center" wrapText="1"/>
    </xf>
    <xf numFmtId="49" fontId="40" fillId="8" borderId="0" xfId="37" applyFont="1" applyFill="1" applyBorder="1" applyAlignment="1">
      <alignment wrapText="1"/>
    </xf>
    <xf numFmtId="49" fontId="44" fillId="7" borderId="5" xfId="36" applyNumberFormat="1" applyFont="1" applyFill="1" applyBorder="1" applyAlignment="1" applyProtection="1">
      <alignment horizontal="center" vertical="center" wrapText="1"/>
    </xf>
    <xf numFmtId="49" fontId="44" fillId="9" borderId="5" xfId="36" applyNumberFormat="1" applyFont="1" applyFill="1" applyBorder="1" applyAlignment="1" applyProtection="1">
      <alignment horizontal="center" vertical="center" wrapText="1"/>
    </xf>
    <xf numFmtId="0" fontId="37" fillId="0" borderId="0" xfId="23" applyFont="1" applyFill="1" applyBorder="1" applyAlignment="1" applyProtection="1">
      <alignment horizontal="right" vertical="top" wrapText="1"/>
    </xf>
    <xf numFmtId="0" fontId="37" fillId="0" borderId="0" xfId="23" applyFont="1" applyFill="1" applyBorder="1" applyAlignment="1" applyProtection="1">
      <alignment horizontal="left" vertical="top" wrapText="1"/>
    </xf>
    <xf numFmtId="49" fontId="40" fillId="0" borderId="0" xfId="37" applyFont="1" applyFill="1" applyBorder="1" applyAlignment="1" applyProtection="1">
      <alignment vertical="top" wrapText="1"/>
    </xf>
    <xf numFmtId="0" fontId="44" fillId="0" borderId="0" xfId="37" applyNumberFormat="1" applyFont="1" applyFill="1" applyBorder="1" applyAlignment="1" applyProtection="1">
      <alignment vertical="center" wrapText="1"/>
    </xf>
    <xf numFmtId="0" fontId="44" fillId="0" borderId="0" xfId="37" applyNumberFormat="1" applyFont="1" applyFill="1" applyBorder="1" applyAlignment="1" applyProtection="1">
      <alignment vertical="top" wrapText="1"/>
    </xf>
    <xf numFmtId="49" fontId="11" fillId="0" borderId="0" xfId="32" applyNumberFormat="1" applyFont="1" applyFill="1" applyBorder="1" applyAlignment="1" applyProtection="1">
      <alignment wrapText="1"/>
    </xf>
    <xf numFmtId="49" fontId="11" fillId="0" borderId="0" xfId="32" applyNumberFormat="1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right" wrapText="1"/>
    </xf>
    <xf numFmtId="49" fontId="35" fillId="0" borderId="13" xfId="37" applyFont="1" applyFill="1" applyBorder="1" applyAlignment="1" applyProtection="1">
      <alignment wrapText="1"/>
    </xf>
    <xf numFmtId="49" fontId="42" fillId="0" borderId="14" xfId="37" applyFont="1" applyFill="1" applyBorder="1" applyAlignment="1" applyProtection="1">
      <alignment horizontal="left" vertical="center" wrapText="1"/>
    </xf>
    <xf numFmtId="49" fontId="42" fillId="0" borderId="13" xfId="37" applyFont="1" applyFill="1" applyBorder="1" applyAlignment="1" applyProtection="1">
      <alignment horizontal="left" vertical="center" wrapText="1"/>
    </xf>
    <xf numFmtId="49" fontId="42" fillId="0" borderId="15" xfId="37" applyFont="1" applyFill="1" applyBorder="1" applyAlignment="1" applyProtection="1">
      <alignment horizontal="left" vertical="center" wrapText="1"/>
    </xf>
    <xf numFmtId="49" fontId="41" fillId="0" borderId="14" xfId="37" applyFont="1" applyFill="1" applyBorder="1" applyAlignment="1" applyProtection="1">
      <alignment vertical="center" wrapText="1"/>
    </xf>
    <xf numFmtId="49" fontId="5" fillId="0" borderId="0" xfId="38" applyNumberFormat="1" applyFont="1" applyProtection="1">
      <alignment vertical="top"/>
    </xf>
    <xf numFmtId="49" fontId="5" fillId="0" borderId="0" xfId="43" applyFont="1" applyAlignment="1" applyProtection="1">
      <alignment vertical="center" wrapText="1"/>
    </xf>
    <xf numFmtId="49" fontId="10" fillId="0" borderId="0" xfId="43" applyFont="1" applyAlignment="1" applyProtection="1">
      <alignment vertical="center"/>
    </xf>
    <xf numFmtId="49" fontId="5" fillId="0" borderId="0" xfId="35" applyFont="1" applyProtection="1">
      <alignment vertical="top"/>
    </xf>
    <xf numFmtId="0" fontId="5" fillId="0" borderId="6" xfId="42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/>
    </xf>
    <xf numFmtId="0" fontId="5" fillId="0" borderId="6" xfId="45" applyFont="1" applyFill="1" applyBorder="1" applyAlignment="1" applyProtection="1">
      <alignment horizontal="center" vertical="center" wrapText="1"/>
    </xf>
    <xf numFmtId="0" fontId="49" fillId="8" borderId="0" xfId="39" applyFont="1" applyFill="1" applyBorder="1" applyAlignment="1" applyProtection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6" xfId="45" applyFont="1" applyFill="1" applyBorder="1" applyAlignment="1" applyProtection="1">
      <alignment horizontal="center" vertical="center" wrapText="1"/>
      <protection hidden="1"/>
    </xf>
    <xf numFmtId="0" fontId="49" fillId="0" borderId="0" xfId="45" applyFont="1" applyBorder="1" applyAlignment="1" applyProtection="1">
      <alignment horizontal="center" vertical="center" wrapText="1"/>
    </xf>
    <xf numFmtId="0" fontId="5" fillId="0" borderId="6" xfId="46" applyNumberFormat="1" applyFont="1" applyBorder="1" applyAlignment="1" applyProtection="1">
      <alignment horizontal="center" vertical="center" wrapText="1"/>
    </xf>
    <xf numFmtId="0" fontId="5" fillId="0" borderId="6" xfId="46" applyNumberFormat="1" applyFont="1" applyFill="1" applyBorder="1" applyAlignment="1" applyProtection="1">
      <alignment horizontal="center" vertical="center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0" fontId="0" fillId="0" borderId="6" xfId="39" applyFont="1" applyFill="1" applyBorder="1" applyAlignment="1" applyProtection="1">
      <alignment horizontal="left" vertical="center" wrapText="1" indent="1"/>
    </xf>
    <xf numFmtId="0" fontId="0" fillId="0" borderId="6" xfId="39" applyFont="1" applyFill="1" applyBorder="1" applyAlignment="1" applyProtection="1">
      <alignment horizontal="left" vertical="center" wrapText="1" indent="2"/>
    </xf>
    <xf numFmtId="0" fontId="7" fillId="0" borderId="8" xfId="39" applyFont="1" applyFill="1" applyBorder="1" applyAlignment="1" applyProtection="1">
      <alignment horizontal="left" vertical="center" wrapText="1" indent="1"/>
    </xf>
    <xf numFmtId="0" fontId="5" fillId="0" borderId="8" xfId="39" applyFont="1" applyFill="1" applyBorder="1" applyAlignment="1" applyProtection="1">
      <alignment horizontal="left" vertical="center" wrapText="1" indent="1"/>
    </xf>
    <xf numFmtId="0" fontId="0" fillId="0" borderId="9" xfId="39" applyFont="1" applyBorder="1" applyAlignment="1" applyProtection="1">
      <alignment horizontal="center" vertical="center"/>
    </xf>
    <xf numFmtId="49" fontId="7" fillId="11" borderId="0" xfId="0" applyNumberFormat="1" applyFont="1" applyFill="1" applyProtection="1">
      <alignment vertical="top"/>
    </xf>
    <xf numFmtId="3" fontId="5" fillId="7" borderId="0" xfId="0" applyNumberFormat="1" applyFont="1" applyFill="1" applyProtection="1">
      <alignment vertical="top"/>
    </xf>
    <xf numFmtId="49" fontId="5" fillId="0" borderId="0" xfId="0" applyNumberFormat="1" applyFont="1" applyProtection="1">
      <alignment vertical="top"/>
    </xf>
    <xf numFmtId="0" fontId="5" fillId="0" borderId="16" xfId="46" applyNumberFormat="1" applyFont="1" applyFill="1" applyBorder="1" applyProtection="1"/>
    <xf numFmtId="0" fontId="5" fillId="0" borderId="16" xfId="39" applyFont="1" applyFill="1" applyBorder="1" applyAlignment="1" applyProtection="1">
      <alignment horizontal="center" vertical="center" wrapText="1"/>
    </xf>
    <xf numFmtId="0" fontId="5" fillId="0" borderId="16" xfId="39" applyFont="1" applyFill="1" applyBorder="1" applyAlignment="1" applyProtection="1">
      <alignment horizontal="center" vertical="center"/>
    </xf>
    <xf numFmtId="4" fontId="5" fillId="0" borderId="16" xfId="39" applyNumberFormat="1" applyFont="1" applyFill="1" applyBorder="1" applyAlignment="1" applyProtection="1">
      <alignment horizontal="right"/>
    </xf>
    <xf numFmtId="0" fontId="5" fillId="13" borderId="17" xfId="46" applyNumberFormat="1" applyFont="1" applyFill="1" applyBorder="1" applyProtection="1"/>
    <xf numFmtId="0" fontId="26" fillId="13" borderId="18" xfId="34" applyNumberFormat="1" applyFont="1" applyFill="1" applyBorder="1" applyAlignment="1" applyProtection="1">
      <alignment horizontal="center" vertical="top"/>
    </xf>
    <xf numFmtId="0" fontId="11" fillId="13" borderId="18" xfId="34" applyNumberFormat="1" applyFont="1" applyFill="1" applyBorder="1" applyAlignment="1" applyProtection="1">
      <alignment horizontal="center" vertical="top"/>
    </xf>
    <xf numFmtId="0" fontId="11" fillId="13" borderId="19" xfId="34" applyNumberFormat="1" applyFont="1" applyFill="1" applyBorder="1" applyAlignment="1" applyProtection="1">
      <alignment horizontal="center" vertical="top"/>
    </xf>
    <xf numFmtId="0" fontId="5" fillId="0" borderId="20" xfId="46" applyNumberFormat="1" applyFont="1" applyBorder="1" applyProtection="1"/>
    <xf numFmtId="0" fontId="5" fillId="0" borderId="20" xfId="39" applyFont="1" applyBorder="1" applyProtection="1"/>
    <xf numFmtId="4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68" fontId="5" fillId="7" borderId="9" xfId="39" applyNumberFormat="1" applyFont="1" applyFill="1" applyBorder="1" applyAlignment="1" applyProtection="1">
      <alignment horizontal="right" vertical="center"/>
    </xf>
    <xf numFmtId="168" fontId="5" fillId="2" borderId="9" xfId="3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Protection="1">
      <alignment vertical="top"/>
    </xf>
    <xf numFmtId="49" fontId="5" fillId="0" borderId="0" xfId="35">
      <alignment vertical="top"/>
    </xf>
    <xf numFmtId="14" fontId="5" fillId="2" borderId="6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4" applyFont="1" applyBorder="1" applyAlignment="1" applyProtection="1">
      <alignment horizontal="right" vertical="center"/>
    </xf>
    <xf numFmtId="0" fontId="5" fillId="8" borderId="39" xfId="44" applyFont="1" applyFill="1" applyBorder="1" applyAlignment="1" applyProtection="1">
      <alignment horizontal="right" vertical="center" wrapText="1" indent="1"/>
    </xf>
    <xf numFmtId="0" fontId="23" fillId="8" borderId="39" xfId="44" applyFont="1" applyFill="1" applyBorder="1" applyAlignment="1" applyProtection="1">
      <alignment horizontal="center" vertical="center" wrapText="1"/>
    </xf>
    <xf numFmtId="0" fontId="7" fillId="8" borderId="22" xfId="44" applyFont="1" applyFill="1" applyBorder="1" applyAlignment="1" applyProtection="1">
      <alignment vertical="center" wrapText="1"/>
    </xf>
    <xf numFmtId="0" fontId="5" fillId="7" borderId="41" xfId="44" applyFont="1" applyFill="1" applyBorder="1" applyAlignment="1" applyProtection="1">
      <alignment horizontal="center" vertical="center"/>
    </xf>
    <xf numFmtId="0" fontId="5" fillId="8" borderId="39" xfId="44" applyNumberFormat="1" applyFont="1" applyFill="1" applyBorder="1" applyAlignment="1" applyProtection="1">
      <alignment horizontal="center" vertical="center" wrapText="1"/>
    </xf>
    <xf numFmtId="0" fontId="5" fillId="8" borderId="22" xfId="44" applyFont="1" applyFill="1" applyBorder="1" applyAlignment="1" applyProtection="1">
      <alignment vertical="center" wrapText="1"/>
    </xf>
    <xf numFmtId="0" fontId="5" fillId="7" borderId="41" xfId="44" applyNumberFormat="1" applyFont="1" applyFill="1" applyBorder="1" applyAlignment="1" applyProtection="1">
      <alignment horizontal="center" vertical="center"/>
    </xf>
    <xf numFmtId="14" fontId="5" fillId="8" borderId="22" xfId="44" applyNumberFormat="1" applyFont="1" applyFill="1" applyBorder="1" applyAlignment="1" applyProtection="1">
      <alignment horizontal="center" vertical="center" wrapText="1"/>
    </xf>
    <xf numFmtId="0" fontId="0" fillId="44" borderId="41" xfId="89" applyNumberFormat="1" applyFont="1" applyFill="1" applyBorder="1" applyAlignment="1" applyProtection="1">
      <alignment horizontal="center" vertical="center" wrapText="1"/>
    </xf>
    <xf numFmtId="49" fontId="5" fillId="7" borderId="41" xfId="44" applyNumberFormat="1" applyFont="1" applyFill="1" applyBorder="1" applyAlignment="1" applyProtection="1">
      <alignment horizontal="center" vertical="center" wrapText="1"/>
    </xf>
    <xf numFmtId="0" fontId="5" fillId="8" borderId="39" xfId="44" applyFont="1" applyFill="1" applyBorder="1" applyAlignment="1" applyProtection="1">
      <alignment horizontal="center" wrapText="1"/>
    </xf>
    <xf numFmtId="0" fontId="5" fillId="8" borderId="22" xfId="44" applyFont="1" applyFill="1" applyBorder="1" applyAlignment="1" applyProtection="1">
      <alignment horizontal="center" vertical="center" wrapText="1"/>
    </xf>
    <xf numFmtId="49" fontId="5" fillId="2" borderId="41" xfId="44" applyNumberFormat="1" applyFont="1" applyFill="1" applyBorder="1" applyAlignment="1" applyProtection="1">
      <alignment horizontal="center" vertical="center" wrapText="1"/>
      <protection locked="0"/>
    </xf>
    <xf numFmtId="49" fontId="5" fillId="9" borderId="40" xfId="44" applyNumberFormat="1" applyFont="1" applyFill="1" applyBorder="1" applyAlignment="1" applyProtection="1">
      <alignment horizontal="center" vertical="center" wrapText="1"/>
      <protection locked="0"/>
    </xf>
    <xf numFmtId="49" fontId="5" fillId="9" borderId="4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44" applyFont="1" applyFill="1" applyBorder="1" applyAlignment="1" applyProtection="1">
      <alignment horizontal="right" vertical="center" wrapText="1" indent="1"/>
    </xf>
    <xf numFmtId="49" fontId="5" fillId="0" borderId="0" xfId="90">
      <alignment vertical="top"/>
    </xf>
    <xf numFmtId="49" fontId="44" fillId="0" borderId="0" xfId="91" applyFill="1" applyProtection="1">
      <alignment vertical="top"/>
    </xf>
    <xf numFmtId="14" fontId="5" fillId="8" borderId="0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right" vertical="center" wrapText="1" indent="1"/>
    </xf>
    <xf numFmtId="49" fontId="5" fillId="7" borderId="5" xfId="44" applyNumberFormat="1" applyFont="1" applyFill="1" applyBorder="1" applyAlignment="1" applyProtection="1">
      <alignment horizontal="center" vertical="center" wrapText="1"/>
    </xf>
    <xf numFmtId="0" fontId="37" fillId="0" borderId="4" xfId="47" applyFont="1" applyBorder="1" applyAlignment="1">
      <alignment horizontal="center" vertical="center"/>
    </xf>
    <xf numFmtId="168" fontId="5" fillId="0" borderId="6" xfId="39" applyNumberFormat="1" applyFont="1" applyFill="1" applyBorder="1" applyAlignment="1" applyProtection="1">
      <alignment horizontal="right" vertical="center" wrapText="1"/>
    </xf>
    <xf numFmtId="168" fontId="5" fillId="0" borderId="6" xfId="39" applyNumberFormat="1" applyFont="1" applyFill="1" applyBorder="1" applyAlignment="1" applyProtection="1">
      <alignment horizontal="right" vertical="center"/>
    </xf>
    <xf numFmtId="0" fontId="5" fillId="0" borderId="0" xfId="39" applyFont="1" applyAlignment="1" applyProtection="1">
      <alignment horizontal="right"/>
    </xf>
    <xf numFmtId="0" fontId="7" fillId="12" borderId="42" xfId="39" applyFont="1" applyFill="1" applyBorder="1" applyAlignment="1" applyProtection="1">
      <alignment horizontal="center" vertical="center" wrapText="1"/>
    </xf>
    <xf numFmtId="0" fontId="7" fillId="12" borderId="42" xfId="39" applyFont="1" applyFill="1" applyBorder="1" applyAlignment="1" applyProtection="1">
      <alignment horizontal="center"/>
    </xf>
    <xf numFmtId="0" fontId="7" fillId="12" borderId="42" xfId="45" applyFont="1" applyFill="1" applyBorder="1" applyAlignment="1" applyProtection="1">
      <alignment horizontal="center" vertical="center" wrapText="1"/>
    </xf>
    <xf numFmtId="0" fontId="5" fillId="12" borderId="44" xfId="39" applyFont="1" applyFill="1" applyBorder="1" applyProtection="1"/>
    <xf numFmtId="0" fontId="5" fillId="12" borderId="45" xfId="39" applyFont="1" applyFill="1" applyBorder="1" applyAlignment="1" applyProtection="1">
      <alignment horizontal="center" vertical="center" wrapText="1"/>
    </xf>
    <xf numFmtId="168" fontId="5" fillId="12" borderId="45" xfId="39" applyNumberFormat="1" applyFont="1" applyFill="1" applyBorder="1" applyAlignment="1" applyProtection="1">
      <alignment horizontal="right" vertical="center" wrapText="1"/>
    </xf>
    <xf numFmtId="168" fontId="5" fillId="12" borderId="46" xfId="39" applyNumberFormat="1" applyFont="1" applyFill="1" applyBorder="1" applyAlignment="1" applyProtection="1">
      <alignment horizontal="right" vertical="center" wrapText="1"/>
    </xf>
    <xf numFmtId="0" fontId="0" fillId="12" borderId="43" xfId="39" applyFont="1" applyFill="1" applyBorder="1" applyAlignment="1" applyProtection="1">
      <alignment horizontal="left" vertical="center"/>
    </xf>
    <xf numFmtId="49" fontId="5" fillId="2" borderId="6" xfId="39" applyNumberFormat="1" applyFont="1" applyFill="1" applyBorder="1" applyAlignment="1" applyProtection="1">
      <alignment horizontal="left" vertical="center" wrapText="1"/>
      <protection locked="0"/>
    </xf>
    <xf numFmtId="49" fontId="5" fillId="2" borderId="21" xfId="3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9" applyFont="1" applyBorder="1" applyAlignment="1" applyProtection="1">
      <alignment horizontal="center" vertical="center" wrapText="1"/>
    </xf>
    <xf numFmtId="0" fontId="7" fillId="0" borderId="0" xfId="39" applyFont="1" applyBorder="1" applyProtection="1"/>
    <xf numFmtId="0" fontId="7" fillId="0" borderId="39" xfId="39" applyFont="1" applyFill="1" applyBorder="1" applyAlignment="1" applyProtection="1">
      <alignment horizontal="center"/>
    </xf>
    <xf numFmtId="0" fontId="31" fillId="0" borderId="0" xfId="39" applyFont="1" applyBorder="1" applyProtection="1"/>
    <xf numFmtId="0" fontId="49" fillId="8" borderId="39" xfId="39" applyFont="1" applyFill="1" applyBorder="1" applyAlignment="1" applyProtection="1">
      <alignment horizontal="center" vertical="center" wrapText="1"/>
    </xf>
    <xf numFmtId="0" fontId="0" fillId="12" borderId="41" xfId="39" applyFont="1" applyFill="1" applyBorder="1" applyAlignment="1" applyProtection="1">
      <alignment horizontal="left" vertical="center"/>
    </xf>
    <xf numFmtId="0" fontId="5" fillId="12" borderId="39" xfId="39" applyFont="1" applyFill="1" applyBorder="1" applyAlignment="1" applyProtection="1">
      <alignment horizontal="center" vertical="center" wrapText="1"/>
    </xf>
    <xf numFmtId="168" fontId="5" fillId="12" borderId="39" xfId="39" applyNumberFormat="1" applyFont="1" applyFill="1" applyBorder="1" applyAlignment="1" applyProtection="1">
      <alignment horizontal="right" vertical="center" wrapText="1"/>
    </xf>
    <xf numFmtId="0" fontId="5" fillId="0" borderId="41" xfId="39" applyFont="1" applyBorder="1" applyAlignment="1" applyProtection="1">
      <alignment horizontal="center" vertical="center" wrapText="1"/>
    </xf>
    <xf numFmtId="168" fontId="5" fillId="7" borderId="41" xfId="39" applyNumberFormat="1" applyFont="1" applyFill="1" applyBorder="1" applyAlignment="1" applyProtection="1">
      <alignment horizontal="right" vertical="center" wrapText="1"/>
    </xf>
    <xf numFmtId="168" fontId="5" fillId="7" borderId="41" xfId="39" applyNumberFormat="1" applyFont="1" applyFill="1" applyBorder="1" applyAlignment="1" applyProtection="1">
      <alignment horizontal="right" vertical="center"/>
    </xf>
    <xf numFmtId="0" fontId="0" fillId="0" borderId="41" xfId="39" applyFont="1" applyFill="1" applyBorder="1" applyAlignment="1" applyProtection="1">
      <alignment horizontal="left" vertical="center" wrapText="1" indent="1"/>
    </xf>
    <xf numFmtId="0" fontId="5" fillId="12" borderId="39" xfId="39" applyFont="1" applyFill="1" applyBorder="1" applyProtection="1"/>
    <xf numFmtId="49" fontId="7" fillId="0" borderId="0" xfId="0" applyFont="1" applyFill="1" applyBorder="1" applyAlignment="1" applyProtection="1">
      <alignment horizontal="left" vertical="center"/>
    </xf>
    <xf numFmtId="0" fontId="7" fillId="0" borderId="39" xfId="39" applyFont="1" applyBorder="1" applyAlignment="1" applyProtection="1">
      <alignment vertical="center" wrapText="1"/>
    </xf>
    <xf numFmtId="168" fontId="5" fillId="12" borderId="41" xfId="39" applyNumberFormat="1" applyFont="1" applyFill="1" applyBorder="1" applyAlignment="1" applyProtection="1">
      <alignment horizontal="right" vertical="center" wrapText="1"/>
    </xf>
    <xf numFmtId="49" fontId="5" fillId="0" borderId="41" xfId="39" applyNumberFormat="1" applyFont="1" applyFill="1" applyBorder="1" applyAlignment="1" applyProtection="1">
      <alignment horizontal="left" vertical="center" wrapText="1"/>
    </xf>
    <xf numFmtId="0" fontId="5" fillId="0" borderId="22" xfId="39" applyFont="1" applyFill="1" applyBorder="1" applyProtection="1"/>
    <xf numFmtId="0" fontId="5" fillId="0" borderId="22" xfId="39" applyFont="1" applyBorder="1" applyProtection="1"/>
    <xf numFmtId="0" fontId="28" fillId="0" borderId="22" xfId="39" applyFont="1" applyBorder="1" applyProtection="1"/>
    <xf numFmtId="0" fontId="7" fillId="0" borderId="39" xfId="39" applyFont="1" applyBorder="1" applyAlignment="1" applyProtection="1">
      <alignment horizontal="left" vertical="center" wrapText="1"/>
    </xf>
    <xf numFmtId="0" fontId="5" fillId="0" borderId="39" xfId="39" applyFont="1" applyBorder="1" applyProtection="1"/>
    <xf numFmtId="0" fontId="5" fillId="0" borderId="41" xfId="45" applyFont="1" applyFill="1" applyBorder="1" applyAlignment="1" applyProtection="1">
      <alignment horizontal="center" vertical="center" wrapText="1"/>
    </xf>
    <xf numFmtId="0" fontId="10" fillId="0" borderId="0" xfId="39" applyFont="1" applyFill="1" applyAlignment="1" applyProtection="1">
      <alignment horizontal="left"/>
    </xf>
    <xf numFmtId="0" fontId="31" fillId="0" borderId="0" xfId="39" applyFont="1" applyFill="1" applyProtection="1"/>
    <xf numFmtId="0" fontId="0" fillId="0" borderId="0" xfId="39" applyFont="1" applyFill="1" applyBorder="1" applyAlignment="1" applyProtection="1">
      <alignment horizontal="left" vertical="center"/>
    </xf>
    <xf numFmtId="0" fontId="5" fillId="0" borderId="0" xfId="39" applyFont="1" applyFill="1" applyBorder="1" applyAlignment="1" applyProtection="1">
      <alignment horizontal="center" vertical="center" wrapText="1"/>
    </xf>
    <xf numFmtId="168" fontId="5" fillId="0" borderId="0" xfId="39" applyNumberFormat="1" applyFont="1" applyFill="1" applyBorder="1" applyAlignment="1" applyProtection="1">
      <alignment horizontal="right" vertical="center" wrapText="1"/>
    </xf>
    <xf numFmtId="0" fontId="5" fillId="0" borderId="0" xfId="39" applyFont="1" applyFill="1" applyProtection="1"/>
    <xf numFmtId="22" fontId="5" fillId="0" borderId="0" xfId="42" applyNumberFormat="1" applyFont="1" applyAlignment="1" applyProtection="1">
      <alignment horizontal="left" vertical="center" wrapText="1"/>
    </xf>
    <xf numFmtId="49" fontId="0" fillId="0" borderId="6" xfId="39" applyNumberFormat="1" applyFont="1" applyFill="1" applyBorder="1" applyAlignment="1" applyProtection="1">
      <alignment horizontal="center" vertical="center" wrapText="1"/>
    </xf>
    <xf numFmtId="0" fontId="28" fillId="0" borderId="0" xfId="39" applyFont="1" applyFill="1" applyProtection="1"/>
    <xf numFmtId="0" fontId="7" fillId="0" borderId="8" xfId="39" applyFont="1" applyFill="1" applyBorder="1" applyAlignment="1" applyProtection="1">
      <alignment horizontal="center" vertical="center"/>
    </xf>
    <xf numFmtId="168" fontId="7" fillId="0" borderId="8" xfId="39" applyNumberFormat="1" applyFont="1" applyFill="1" applyBorder="1" applyAlignment="1" applyProtection="1">
      <alignment horizontal="right" vertical="center"/>
    </xf>
    <xf numFmtId="0" fontId="0" fillId="0" borderId="8" xfId="39" applyFont="1" applyFill="1" applyBorder="1" applyAlignment="1" applyProtection="1">
      <alignment horizontal="center" vertical="center"/>
    </xf>
    <xf numFmtId="168" fontId="5" fillId="0" borderId="8" xfId="39" applyNumberFormat="1" applyFont="1" applyFill="1" applyBorder="1" applyAlignment="1" applyProtection="1">
      <alignment horizontal="right" vertical="center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horizontal="left" vertical="center"/>
    </xf>
    <xf numFmtId="0" fontId="37" fillId="12" borderId="23" xfId="29" applyNumberFormat="1" applyFont="1" applyFill="1" applyBorder="1" applyAlignment="1">
      <alignment horizontal="center" vertical="center" wrapText="1"/>
    </xf>
    <xf numFmtId="0" fontId="37" fillId="12" borderId="24" xfId="29" applyNumberFormat="1" applyFont="1" applyFill="1" applyBorder="1" applyAlignment="1">
      <alignment horizontal="center" vertical="center" wrapText="1"/>
    </xf>
    <xf numFmtId="0" fontId="37" fillId="12" borderId="25" xfId="29" applyNumberFormat="1" applyFont="1" applyFill="1" applyBorder="1" applyAlignment="1">
      <alignment horizontal="center" vertical="center" wrapText="1"/>
    </xf>
    <xf numFmtId="0" fontId="40" fillId="0" borderId="0" xfId="37" applyNumberFormat="1" applyFont="1" applyFill="1" applyBorder="1" applyAlignment="1" applyProtection="1">
      <alignment horizontal="justify" vertical="top" wrapText="1"/>
    </xf>
    <xf numFmtId="49" fontId="37" fillId="0" borderId="0" xfId="0" applyFont="1" applyFill="1" applyBorder="1" applyAlignment="1" applyProtection="1">
      <alignment horizontal="left" vertical="top" wrapText="1" indent="2"/>
    </xf>
    <xf numFmtId="49" fontId="40" fillId="8" borderId="22" xfId="37" applyFont="1" applyFill="1" applyBorder="1" applyAlignment="1">
      <alignment vertical="center" wrapText="1"/>
    </xf>
    <xf numFmtId="49" fontId="40" fillId="8" borderId="0" xfId="37" applyFont="1" applyFill="1" applyBorder="1" applyAlignment="1">
      <alignment vertical="center" wrapText="1"/>
    </xf>
    <xf numFmtId="49" fontId="40" fillId="8" borderId="22" xfId="37" applyFont="1" applyFill="1" applyBorder="1" applyAlignment="1">
      <alignment horizontal="left" vertical="center" wrapText="1"/>
    </xf>
    <xf numFmtId="49" fontId="40" fillId="8" borderId="0" xfId="37" applyFont="1" applyFill="1" applyBorder="1" applyAlignment="1">
      <alignment horizontal="left" vertical="center" wrapText="1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0" fontId="37" fillId="0" borderId="0" xfId="23" applyFont="1" applyFill="1" applyBorder="1" applyAlignment="1" applyProtection="1">
      <alignment horizontal="left" vertical="top" wrapText="1"/>
    </xf>
    <xf numFmtId="49" fontId="0" fillId="0" borderId="0" xfId="0" applyFill="1" applyBorder="1" applyAlignment="1" applyProtection="1">
      <alignment horizontal="right" vertical="center" indent="1"/>
    </xf>
    <xf numFmtId="49" fontId="40" fillId="0" borderId="0" xfId="0" applyFont="1" applyFill="1" applyBorder="1" applyAlignment="1" applyProtection="1">
      <alignment horizontal="left" vertical="center" wrapText="1"/>
    </xf>
    <xf numFmtId="49" fontId="0" fillId="0" borderId="0" xfId="0" applyBorder="1" applyAlignment="1">
      <alignment vertical="center"/>
    </xf>
    <xf numFmtId="49" fontId="0" fillId="0" borderId="0" xfId="0" applyFill="1" applyBorder="1" applyAlignment="1" applyProtection="1">
      <alignment horizontal="right" vertical="top" indent="1"/>
    </xf>
    <xf numFmtId="0" fontId="46" fillId="0" borderId="0" xfId="31" applyFont="1" applyAlignment="1" applyProtection="1">
      <alignment horizontal="left" vertical="center"/>
    </xf>
    <xf numFmtId="49" fontId="37" fillId="0" borderId="0" xfId="16" applyNumberFormat="1" applyFont="1" applyFill="1" applyBorder="1" applyAlignment="1" applyProtection="1">
      <alignment horizontal="left" vertical="center" wrapText="1" indent="1"/>
    </xf>
    <xf numFmtId="49" fontId="37" fillId="0" borderId="0" xfId="16" applyNumberFormat="1" applyFill="1" applyBorder="1" applyAlignment="1" applyProtection="1">
      <alignment horizontal="left" vertical="center" wrapText="1" indent="1"/>
    </xf>
    <xf numFmtId="0" fontId="44" fillId="0" borderId="0" xfId="37" applyNumberFormat="1" applyFont="1" applyFill="1" applyBorder="1" applyAlignment="1" applyProtection="1">
      <alignment vertical="center" wrapTex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40" fillId="0" borderId="0" xfId="37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justify" vertical="justify" wrapText="1"/>
    </xf>
    <xf numFmtId="0" fontId="37" fillId="0" borderId="39" xfId="47" applyFont="1" applyBorder="1" applyAlignment="1">
      <alignment horizontal="center" vertical="center" wrapText="1"/>
    </xf>
    <xf numFmtId="0" fontId="5" fillId="0" borderId="26" xfId="39" applyFont="1" applyFill="1" applyBorder="1" applyAlignment="1" applyProtection="1">
      <alignment horizontal="center" wrapText="1"/>
    </xf>
    <xf numFmtId="0" fontId="37" fillId="0" borderId="27" xfId="39" applyFont="1" applyFill="1" applyBorder="1" applyAlignment="1" applyProtection="1">
      <alignment horizontal="center" vertical="center" wrapText="1"/>
    </xf>
    <xf numFmtId="0" fontId="7" fillId="0" borderId="0" xfId="39" applyFont="1" applyAlignment="1" applyProtection="1">
      <alignment horizontal="left"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horizontal="left" vertical="center" wrapText="1"/>
    </xf>
    <xf numFmtId="0" fontId="37" fillId="0" borderId="39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/>
    </xf>
    <xf numFmtId="0" fontId="5" fillId="0" borderId="41" xfId="45" applyFont="1" applyFill="1" applyBorder="1" applyAlignment="1" applyProtection="1">
      <alignment horizontal="center" vertical="center" wrapText="1"/>
    </xf>
    <xf numFmtId="0" fontId="0" fillId="0" borderId="41" xfId="39" applyFont="1" applyFill="1" applyBorder="1" applyAlignment="1" applyProtection="1">
      <alignment horizontal="center"/>
    </xf>
    <xf numFmtId="0" fontId="5" fillId="0" borderId="39" xfId="39" applyFont="1" applyFill="1" applyBorder="1" applyAlignment="1" applyProtection="1">
      <alignment horizontal="center"/>
    </xf>
    <xf numFmtId="0" fontId="5" fillId="2" borderId="6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40" applyFont="1" applyFill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27" xfId="39" applyFont="1" applyFill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 shrinkToFit="1"/>
    </xf>
    <xf numFmtId="0" fontId="7" fillId="12" borderId="10" xfId="46" applyNumberFormat="1" applyFont="1" applyFill="1" applyBorder="1" applyAlignment="1" applyProtection="1">
      <alignment horizontal="center" vertical="center"/>
    </xf>
    <xf numFmtId="0" fontId="7" fillId="12" borderId="21" xfId="46" applyNumberFormat="1" applyFont="1" applyFill="1" applyBorder="1" applyAlignment="1" applyProtection="1">
      <alignment horizontal="center" vertical="center"/>
    </xf>
    <xf numFmtId="0" fontId="7" fillId="12" borderId="28" xfId="46" applyNumberFormat="1" applyFont="1" applyFill="1" applyBorder="1" applyAlignment="1" applyProtection="1">
      <alignment horizontal="center" vertical="center"/>
    </xf>
    <xf numFmtId="0" fontId="7" fillId="12" borderId="29" xfId="46" applyNumberFormat="1" applyFont="1" applyFill="1" applyBorder="1" applyAlignment="1" applyProtection="1">
      <alignment horizontal="center" vertical="center"/>
    </xf>
    <xf numFmtId="0" fontId="5" fillId="0" borderId="6" xfId="39" applyFont="1" applyFill="1" applyBorder="1" applyAlignment="1" applyProtection="1">
      <alignment horizontal="center" vertical="center" wrapText="1"/>
    </xf>
    <xf numFmtId="0" fontId="37" fillId="0" borderId="4" xfId="47" applyFont="1" applyBorder="1" applyAlignment="1">
      <alignment horizontal="center" vertical="center"/>
    </xf>
    <xf numFmtId="0" fontId="11" fillId="0" borderId="0" xfId="34" applyNumberFormat="1" applyFont="1" applyFill="1" applyBorder="1" applyAlignment="1" applyProtection="1">
      <alignment horizontal="center" vertical="center"/>
    </xf>
    <xf numFmtId="49" fontId="11" fillId="0" borderId="0" xfId="34" applyNumberFormat="1" applyFont="1" applyBorder="1" applyAlignment="1" applyProtection="1">
      <alignment horizontal="center" vertical="center"/>
    </xf>
    <xf numFmtId="0" fontId="5" fillId="0" borderId="9" xfId="34" applyNumberFormat="1" applyFont="1" applyBorder="1" applyAlignment="1" applyProtection="1">
      <alignment horizontal="center" vertical="center"/>
    </xf>
    <xf numFmtId="0" fontId="5" fillId="0" borderId="8" xfId="34" applyNumberFormat="1" applyFont="1" applyBorder="1" applyAlignment="1" applyProtection="1">
      <alignment horizontal="center" vertical="center"/>
    </xf>
    <xf numFmtId="0" fontId="5" fillId="0" borderId="9" xfId="46" applyNumberFormat="1" applyFont="1" applyFill="1" applyBorder="1" applyAlignment="1" applyProtection="1">
      <alignment horizontal="left" vertical="center" wrapText="1"/>
    </xf>
    <xf numFmtId="0" fontId="5" fillId="0" borderId="8" xfId="46" applyNumberFormat="1" applyFont="1" applyFill="1" applyBorder="1" applyAlignment="1" applyProtection="1">
      <alignment horizontal="left" vertical="center" wrapText="1"/>
    </xf>
    <xf numFmtId="1" fontId="5" fillId="0" borderId="9" xfId="34" applyNumberFormat="1" applyFont="1" applyBorder="1" applyAlignment="1" applyProtection="1">
      <alignment horizontal="center" vertical="center"/>
    </xf>
    <xf numFmtId="1" fontId="5" fillId="0" borderId="8" xfId="34" applyNumberFormat="1" applyFont="1" applyBorder="1" applyAlignment="1" applyProtection="1">
      <alignment horizontal="center" vertical="center"/>
    </xf>
    <xf numFmtId="49" fontId="5" fillId="9" borderId="9" xfId="46" applyNumberFormat="1" applyFont="1" applyFill="1" applyBorder="1" applyAlignment="1" applyProtection="1">
      <alignment horizontal="left" vertical="center" wrapText="1"/>
      <protection locked="0"/>
    </xf>
    <xf numFmtId="49" fontId="5" fillId="9" borderId="8" xfId="46" applyNumberFormat="1" applyFont="1" applyFill="1" applyBorder="1" applyAlignment="1" applyProtection="1">
      <alignment horizontal="left" vertical="center" wrapText="1"/>
      <protection locked="0"/>
    </xf>
  </cellXfs>
  <cellStyles count="100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_РИТ КЭС " xfId="97" xr:uid="{00000000-0005-0000-0000-00000F000000}"/>
    <cellStyle name="_Факт  годовая 2007 " xfId="98" xr:uid="{00000000-0005-0000-0000-000010000000}"/>
    <cellStyle name="20% — акцент1" xfId="66" builtinId="30" hidden="1"/>
    <cellStyle name="20% — акцент2" xfId="70" builtinId="34" hidden="1"/>
    <cellStyle name="20% — акцент3" xfId="74" builtinId="38" hidden="1"/>
    <cellStyle name="20% — акцент4" xfId="78" builtinId="42" hidden="1"/>
    <cellStyle name="20% — акцент5" xfId="82" builtinId="46" hidden="1"/>
    <cellStyle name="20% — акцент6" xfId="86" builtinId="50" hidden="1"/>
    <cellStyle name="40% — акцент1" xfId="67" builtinId="31" hidden="1"/>
    <cellStyle name="40% — акцент2" xfId="71" builtinId="35" hidden="1"/>
    <cellStyle name="40% — акцент3" xfId="75" builtinId="39" hidden="1"/>
    <cellStyle name="40% — акцент4" xfId="79" builtinId="43" hidden="1"/>
    <cellStyle name="40% — акцент5" xfId="83" builtinId="47" hidden="1"/>
    <cellStyle name="40% — акцент6" xfId="87" builtinId="51" hidden="1"/>
    <cellStyle name="60% — акцент1" xfId="68" builtinId="32" hidden="1"/>
    <cellStyle name="60% — акцент2" xfId="72" builtinId="36" hidden="1"/>
    <cellStyle name="60% — акцент3" xfId="76" builtinId="40" hidden="1"/>
    <cellStyle name="60% — акцент4" xfId="80" builtinId="44" hidden="1"/>
    <cellStyle name="60% — акцент5" xfId="84" builtinId="48" hidden="1"/>
    <cellStyle name="60% — акцент6" xfId="88" builtinId="52" hidden="1"/>
    <cellStyle name="Cells 2" xfId="16" xr:uid="{00000000-0005-0000-0000-000023000000}"/>
    <cellStyle name="Comma [0]" xfId="99" xr:uid="{00000000-0005-0000-0000-000024000000}"/>
    <cellStyle name="Currency [0]" xfId="17" xr:uid="{00000000-0005-0000-0000-000025000000}"/>
    <cellStyle name="currency1" xfId="18" xr:uid="{00000000-0005-0000-0000-000026000000}"/>
    <cellStyle name="Currency2" xfId="19" xr:uid="{00000000-0005-0000-0000-000027000000}"/>
    <cellStyle name="currency3" xfId="20" xr:uid="{00000000-0005-0000-0000-000028000000}"/>
    <cellStyle name="currency4" xfId="21" xr:uid="{00000000-0005-0000-0000-000029000000}"/>
    <cellStyle name="Followed Hyperlink" xfId="22" xr:uid="{00000000-0005-0000-0000-00002A000000}"/>
    <cellStyle name="Header 3" xfId="23" xr:uid="{00000000-0005-0000-0000-00002B000000}"/>
    <cellStyle name="Hyperlink" xfId="24" xr:uid="{00000000-0005-0000-0000-00002C000000}"/>
    <cellStyle name="normal" xfId="25" xr:uid="{00000000-0005-0000-0000-00002D000000}"/>
    <cellStyle name="Normal1" xfId="26" xr:uid="{00000000-0005-0000-0000-00002E000000}"/>
    <cellStyle name="Normal2" xfId="27" xr:uid="{00000000-0005-0000-0000-00002F000000}"/>
    <cellStyle name="Percent1" xfId="28" xr:uid="{00000000-0005-0000-0000-000030000000}"/>
    <cellStyle name="Title 4" xfId="29" xr:uid="{00000000-0005-0000-0000-000031000000}"/>
    <cellStyle name="Акцент1" xfId="65" builtinId="29" hidden="1"/>
    <cellStyle name="Акцент2" xfId="69" builtinId="33" hidden="1"/>
    <cellStyle name="Акцент3" xfId="73" builtinId="37" hidden="1"/>
    <cellStyle name="Акцент4" xfId="77" builtinId="41" hidden="1"/>
    <cellStyle name="Акцент5" xfId="81" builtinId="45" hidden="1"/>
    <cellStyle name="Акцент6" xfId="85" builtinId="49" hidden="1"/>
    <cellStyle name="Ввод " xfId="30" builtinId="20" customBuiltin="1"/>
    <cellStyle name="Вывод" xfId="57" builtinId="21" hidden="1"/>
    <cellStyle name="Вычисление" xfId="58" builtinId="22" hidden="1"/>
    <cellStyle name="Гиперссылка" xfId="31" builtinId="8" customBuiltin="1"/>
    <cellStyle name="Гиперссылка 2 2" xfId="32" xr:uid="{00000000-0005-0000-0000-00003C000000}"/>
    <cellStyle name="Гиперссылка 4" xfId="33" xr:uid="{00000000-0005-0000-0000-00003D000000}"/>
    <cellStyle name="Гиперссылка_FORM3.1.2013(v2.0)" xfId="34" xr:uid="{00000000-0005-0000-0000-00003E000000}"/>
    <cellStyle name="Денежный" xfId="94" builtinId="4" hidden="1"/>
    <cellStyle name="Денежный [0]" xfId="95" builtinId="7" hidden="1"/>
    <cellStyle name="Заголовок 1" xfId="50" builtinId="16" hidden="1"/>
    <cellStyle name="Заголовок 2" xfId="51" builtinId="17" hidden="1"/>
    <cellStyle name="Заголовок 3" xfId="52" builtinId="18" hidden="1"/>
    <cellStyle name="Заголовок 4" xfId="53" builtinId="19" hidden="1"/>
    <cellStyle name="Итог" xfId="64" builtinId="25" hidden="1"/>
    <cellStyle name="Контрольная ячейка" xfId="60" builtinId="23" hidden="1"/>
    <cellStyle name="Название" xfId="49" builtinId="15" hidden="1"/>
    <cellStyle name="Нейтральный" xfId="56" builtinId="28" hidden="1"/>
    <cellStyle name="Обычный" xfId="0" builtinId="0"/>
    <cellStyle name="Обычный 10" xfId="35" xr:uid="{00000000-0005-0000-0000-00004A000000}"/>
    <cellStyle name="Обычный 2" xfId="36" xr:uid="{00000000-0005-0000-0000-00004B000000}"/>
    <cellStyle name="Обычный 3 2" xfId="91" xr:uid="{00000000-0005-0000-0000-00004C000000}"/>
    <cellStyle name="Обычный 3 3" xfId="37" xr:uid="{00000000-0005-0000-0000-00004D000000}"/>
    <cellStyle name="Обычный_46EE(v6.1.1)" xfId="38" xr:uid="{00000000-0005-0000-0000-00004E000000}"/>
    <cellStyle name="Обычный_FORM3.1" xfId="39" xr:uid="{00000000-0005-0000-0000-00004F000000}"/>
    <cellStyle name="Обычный_FORM7" xfId="40" xr:uid="{00000000-0005-0000-0000-000050000000}"/>
    <cellStyle name="Обычный_INVEST.WARM.PLAN.4.78(v0.1)" xfId="41" xr:uid="{00000000-0005-0000-0000-000051000000}"/>
    <cellStyle name="Обычный_MINENERGO.340.PRIL79(v0.1)" xfId="42" xr:uid="{00000000-0005-0000-0000-000052000000}"/>
    <cellStyle name="Обычный_PASSPORT.TEPLO.PROIZV.2016(v1.0)" xfId="90" xr:uid="{00000000-0005-0000-0000-000053000000}"/>
    <cellStyle name="Обычный_PREDEL.JKH.2010(v1.3)" xfId="43" xr:uid="{00000000-0005-0000-0000-000054000000}"/>
    <cellStyle name="Обычный_SIMPLE_1_massive2" xfId="44" xr:uid="{00000000-0005-0000-0000-000055000000}"/>
    <cellStyle name="Обычный_ЖКУ_проект3" xfId="89" xr:uid="{00000000-0005-0000-0000-000056000000}"/>
    <cellStyle name="Обычный_Форма 4 Станция" xfId="45" xr:uid="{00000000-0005-0000-0000-000057000000}"/>
    <cellStyle name="Обычный_Форма3" xfId="46" xr:uid="{00000000-0005-0000-0000-000058000000}"/>
    <cellStyle name="Обычный_Шаблон по источникам для Модуля Реестр (2)" xfId="47" xr:uid="{00000000-0005-0000-0000-000059000000}"/>
    <cellStyle name="Обычный_эскиз паспорта_9" xfId="48" xr:uid="{00000000-0005-0000-0000-00005A000000}"/>
    <cellStyle name="Плохой" xfId="55" builtinId="27" hidden="1"/>
    <cellStyle name="Пояснение" xfId="63" builtinId="53" hidden="1"/>
    <cellStyle name="Примечание" xfId="62" builtinId="10" hidden="1"/>
    <cellStyle name="Процентный" xfId="96" builtinId="5" hidden="1"/>
    <cellStyle name="Связанная ячейка" xfId="59" builtinId="24" hidden="1"/>
    <cellStyle name="Текст предупреждения" xfId="61" builtinId="11" hidden="1"/>
    <cellStyle name="Финансовый" xfId="92" builtinId="3" hidden="1"/>
    <cellStyle name="Финансовый [0]" xfId="93" builtinId="6" hidden="1"/>
    <cellStyle name="Хороший" xfId="54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127634</xdr:rowOff>
    </xdr:from>
    <xdr:to>
      <xdr:col>3</xdr:col>
      <xdr:colOff>0</xdr:colOff>
      <xdr:row>18</xdr:row>
      <xdr:rowOff>591184</xdr:rowOff>
    </xdr:to>
    <xdr:grpSp>
      <xdr:nvGrpSpPr>
        <xdr:cNvPr id="165804" name="InstrBlock_8">
          <a:extLst>
            <a:ext uri="{FF2B5EF4-FFF2-40B4-BE49-F238E27FC236}">
              <a16:creationId xmlns:a16="http://schemas.microsoft.com/office/drawing/2014/main" id="{00000000-0008-0000-0000-0000AC870200}"/>
            </a:ext>
          </a:extLst>
        </xdr:cNvPr>
        <xdr:cNvGrpSpPr>
          <a:grpSpLocks/>
        </xdr:cNvGrpSpPr>
      </xdr:nvGrpSpPr>
      <xdr:grpSpPr bwMode="auto">
        <a:xfrm>
          <a:off x="219075" y="3832859"/>
          <a:ext cx="2066925" cy="463550"/>
          <a:chOff x="23" y="454"/>
          <a:chExt cx="217" cy="49"/>
        </a:xfrm>
      </xdr:grpSpPr>
      <xdr:sp macro="[0]!Instruction.BlockClick" textlink="">
        <xdr:nvSpPr>
          <xdr:cNvPr id="3" name="InstrBlock_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165856" name="InstrImg_8" descr="icon8.png">
            <a:extLst>
              <a:ext uri="{FF2B5EF4-FFF2-40B4-BE49-F238E27FC236}">
                <a16:creationId xmlns:a16="http://schemas.microsoft.com/office/drawing/2014/main" id="{00000000-0008-0000-0000-0000E08702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" y="455"/>
            <a:ext cx="45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16</xdr:row>
      <xdr:rowOff>45084</xdr:rowOff>
    </xdr:from>
    <xdr:to>
      <xdr:col>3</xdr:col>
      <xdr:colOff>0</xdr:colOff>
      <xdr:row>18</xdr:row>
      <xdr:rowOff>127634</xdr:rowOff>
    </xdr:to>
    <xdr:grpSp>
      <xdr:nvGrpSpPr>
        <xdr:cNvPr id="165805" name="InstrBlock_7">
          <a:extLst>
            <a:ext uri="{FF2B5EF4-FFF2-40B4-BE49-F238E27FC236}">
              <a16:creationId xmlns:a16="http://schemas.microsoft.com/office/drawing/2014/main" id="{00000000-0008-0000-0000-0000AD870200}"/>
            </a:ext>
          </a:extLst>
        </xdr:cNvPr>
        <xdr:cNvGrpSpPr>
          <a:grpSpLocks/>
        </xdr:cNvGrpSpPr>
      </xdr:nvGrpSpPr>
      <xdr:grpSpPr bwMode="auto">
        <a:xfrm>
          <a:off x="219075" y="3369309"/>
          <a:ext cx="2066925" cy="463550"/>
          <a:chOff x="23" y="405"/>
          <a:chExt cx="217" cy="49"/>
        </a:xfrm>
      </xdr:grpSpPr>
      <xdr:sp macro="[0]!Instruction.BlockClick" textlink="">
        <xdr:nvSpPr>
          <xdr:cNvPr id="6" name="InstrBlock_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165854" name="InstrImg_7" descr="icon7">
            <a:extLst>
              <a:ext uri="{FF2B5EF4-FFF2-40B4-BE49-F238E27FC236}">
                <a16:creationId xmlns:a16="http://schemas.microsoft.com/office/drawing/2014/main" id="{00000000-0008-0000-0000-0000DE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" y="411"/>
            <a:ext cx="40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6" name="InstrBlock_6" hidden="1">
          <a:extLst>
            <a:ext uri="{FF2B5EF4-FFF2-40B4-BE49-F238E27FC236}">
              <a16:creationId xmlns:a16="http://schemas.microsoft.com/office/drawing/2014/main" id="{00000000-0008-0000-0000-0000AE870200}"/>
            </a:ext>
          </a:extLst>
        </xdr:cNvPr>
        <xdr:cNvGrpSpPr>
          <a:grpSpLocks/>
        </xdr:cNvGrpSpPr>
      </xdr:nvGrpSpPr>
      <xdr:grpSpPr bwMode="auto">
        <a:xfrm>
          <a:off x="219075" y="2905759"/>
          <a:ext cx="2066925" cy="463550"/>
          <a:chOff x="23" y="356"/>
          <a:chExt cx="217" cy="49"/>
        </a:xfrm>
      </xdr:grpSpPr>
      <xdr:sp macro="" textlink="">
        <xdr:nvSpPr>
          <xdr:cNvPr id="156720" name="InstrBlock_6" hidden="1">
            <a:extLst>
              <a:ext uri="{FF2B5EF4-FFF2-40B4-BE49-F238E27FC236}">
                <a16:creationId xmlns:a16="http://schemas.microsoft.com/office/drawing/2014/main" id="{00000000-0008-0000-0000-00003064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165852" name="InstrImg_6" descr="icon6" hidden="1">
            <a:extLst>
              <a:ext uri="{FF2B5EF4-FFF2-40B4-BE49-F238E27FC236}">
                <a16:creationId xmlns:a16="http://schemas.microsoft.com/office/drawing/2014/main" id="{00000000-0008-0000-0000-0000DC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36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7" name="InstrBlock_5">
          <a:extLst>
            <a:ext uri="{FF2B5EF4-FFF2-40B4-BE49-F238E27FC236}">
              <a16:creationId xmlns:a16="http://schemas.microsoft.com/office/drawing/2014/main" id="{00000000-0008-0000-0000-0000AF870200}"/>
            </a:ext>
          </a:extLst>
        </xdr:cNvPr>
        <xdr:cNvGrpSpPr>
          <a:grpSpLocks/>
        </xdr:cNvGrpSpPr>
      </xdr:nvGrpSpPr>
      <xdr:grpSpPr bwMode="auto">
        <a:xfrm>
          <a:off x="219075" y="2905759"/>
          <a:ext cx="2066925" cy="463550"/>
          <a:chOff x="23" y="307"/>
          <a:chExt cx="217" cy="49"/>
        </a:xfrm>
      </xdr:grpSpPr>
      <xdr:sp macro="[0]!Instruction.BlockClick" textlink="">
        <xdr:nvSpPr>
          <xdr:cNvPr id="12" name="InstrBlock_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65850" name="InstrImg_5" descr="icon5">
            <a:extLst>
              <a:ext uri="{FF2B5EF4-FFF2-40B4-BE49-F238E27FC236}">
                <a16:creationId xmlns:a16="http://schemas.microsoft.com/office/drawing/2014/main" id="{00000000-0008-0000-0000-0000DA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31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12</xdr:row>
      <xdr:rowOff>80009</xdr:rowOff>
    </xdr:from>
    <xdr:to>
      <xdr:col>3</xdr:col>
      <xdr:colOff>0</xdr:colOff>
      <xdr:row>13</xdr:row>
      <xdr:rowOff>153034</xdr:rowOff>
    </xdr:to>
    <xdr:grpSp>
      <xdr:nvGrpSpPr>
        <xdr:cNvPr id="165808" name="InstrBlock_4">
          <a:extLst>
            <a:ext uri="{FF2B5EF4-FFF2-40B4-BE49-F238E27FC236}">
              <a16:creationId xmlns:a16="http://schemas.microsoft.com/office/drawing/2014/main" id="{00000000-0008-0000-0000-0000B0870200}"/>
            </a:ext>
          </a:extLst>
        </xdr:cNvPr>
        <xdr:cNvGrpSpPr>
          <a:grpSpLocks/>
        </xdr:cNvGrpSpPr>
      </xdr:nvGrpSpPr>
      <xdr:grpSpPr bwMode="auto">
        <a:xfrm>
          <a:off x="219075" y="2442209"/>
          <a:ext cx="2066925" cy="463550"/>
          <a:chOff x="23" y="258"/>
          <a:chExt cx="217" cy="49"/>
        </a:xfrm>
      </xdr:grpSpPr>
      <xdr:sp macro="[0]!Instruction.BlockClick" textlink="">
        <xdr:nvSpPr>
          <xdr:cNvPr id="15" name="InstrBlock_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65848" name="InstrImg_4" descr="icon4">
            <a:extLst>
              <a:ext uri="{FF2B5EF4-FFF2-40B4-BE49-F238E27FC236}">
                <a16:creationId xmlns:a16="http://schemas.microsoft.com/office/drawing/2014/main" id="{00000000-0008-0000-0000-0000D8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6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10</xdr:row>
      <xdr:rowOff>92709</xdr:rowOff>
    </xdr:from>
    <xdr:to>
      <xdr:col>3</xdr:col>
      <xdr:colOff>0</xdr:colOff>
      <xdr:row>12</xdr:row>
      <xdr:rowOff>80009</xdr:rowOff>
    </xdr:to>
    <xdr:grpSp>
      <xdr:nvGrpSpPr>
        <xdr:cNvPr id="165809" name="InstrBlock_3">
          <a:extLst>
            <a:ext uri="{FF2B5EF4-FFF2-40B4-BE49-F238E27FC236}">
              <a16:creationId xmlns:a16="http://schemas.microsoft.com/office/drawing/2014/main" id="{00000000-0008-0000-0000-0000B1870200}"/>
            </a:ext>
          </a:extLst>
        </xdr:cNvPr>
        <xdr:cNvGrpSpPr>
          <a:grpSpLocks/>
        </xdr:cNvGrpSpPr>
      </xdr:nvGrpSpPr>
      <xdr:grpSpPr bwMode="auto">
        <a:xfrm>
          <a:off x="219075" y="1978659"/>
          <a:ext cx="2066925" cy="463550"/>
          <a:chOff x="23" y="209"/>
          <a:chExt cx="217" cy="49"/>
        </a:xfrm>
      </xdr:grpSpPr>
      <xdr:sp macro="[0]!Instruction.BlockClick" textlink="">
        <xdr:nvSpPr>
          <xdr:cNvPr id="18" name="InstrBlock_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65846" name="InstrImg_3" descr="icon3">
            <a:extLst>
              <a:ext uri="{FF2B5EF4-FFF2-40B4-BE49-F238E27FC236}">
                <a16:creationId xmlns:a16="http://schemas.microsoft.com/office/drawing/2014/main" id="{00000000-0008-0000-0000-0000D6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1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7</xdr:row>
      <xdr:rowOff>143509</xdr:rowOff>
    </xdr:from>
    <xdr:to>
      <xdr:col>3</xdr:col>
      <xdr:colOff>0</xdr:colOff>
      <xdr:row>10</xdr:row>
      <xdr:rowOff>92709</xdr:rowOff>
    </xdr:to>
    <xdr:grpSp>
      <xdr:nvGrpSpPr>
        <xdr:cNvPr id="165810" name="InstrBlock_2">
          <a:extLst>
            <a:ext uri="{FF2B5EF4-FFF2-40B4-BE49-F238E27FC236}">
              <a16:creationId xmlns:a16="http://schemas.microsoft.com/office/drawing/2014/main" id="{00000000-0008-0000-0000-0000B2870200}"/>
            </a:ext>
          </a:extLst>
        </xdr:cNvPr>
        <xdr:cNvGrpSpPr>
          <a:grpSpLocks/>
        </xdr:cNvGrpSpPr>
      </xdr:nvGrpSpPr>
      <xdr:grpSpPr bwMode="auto">
        <a:xfrm>
          <a:off x="219075" y="1515109"/>
          <a:ext cx="2066925" cy="463550"/>
          <a:chOff x="23" y="160"/>
          <a:chExt cx="217" cy="49"/>
        </a:xfrm>
      </xdr:grpSpPr>
      <xdr:sp macro="[0]!Instruction.BlockClick" textlink="">
        <xdr:nvSpPr>
          <xdr:cNvPr id="21" name="InstrBlock_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165844" name="InstrImg_2" descr="icon2">
            <a:extLst>
              <a:ext uri="{FF2B5EF4-FFF2-40B4-BE49-F238E27FC236}">
                <a16:creationId xmlns:a16="http://schemas.microsoft.com/office/drawing/2014/main" id="{00000000-0008-0000-0000-0000D4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163"/>
            <a:ext cx="40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165811" name="PAGE_LAST_INACTIVE" descr="tick_circle_3887.png">
          <a:extLst>
            <a:ext uri="{FF2B5EF4-FFF2-40B4-BE49-F238E27FC236}">
              <a16:creationId xmlns:a16="http://schemas.microsoft.com/office/drawing/2014/main" id="{00000000-0008-0000-0000-0000B3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165812" name="PAGE_FIRST_INACTIVE" descr="tick_circle_3887.png">
          <a:extLst>
            <a:ext uri="{FF2B5EF4-FFF2-40B4-BE49-F238E27FC236}">
              <a16:creationId xmlns:a16="http://schemas.microsoft.com/office/drawing/2014/main" id="{00000000-0008-0000-0000-0000B4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165813" name="PAGE_BACK_INACTIVE" descr="tick_circle_3887.png">
          <a:extLst>
            <a:ext uri="{FF2B5EF4-FFF2-40B4-BE49-F238E27FC236}">
              <a16:creationId xmlns:a16="http://schemas.microsoft.com/office/drawing/2014/main" id="{00000000-0008-0000-0000-0000B5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165814" name="PAGE_NEXT_INACTIVE" descr="tick_circle_3887.png">
          <a:extLst>
            <a:ext uri="{FF2B5EF4-FFF2-40B4-BE49-F238E27FC236}">
              <a16:creationId xmlns:a16="http://schemas.microsoft.com/office/drawing/2014/main" id="{00000000-0008-0000-0000-0000B6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47624</xdr:colOff>
      <xdr:row>93</xdr:row>
      <xdr:rowOff>114299</xdr:rowOff>
    </xdr:from>
    <xdr:to>
      <xdr:col>9</xdr:col>
      <xdr:colOff>181724</xdr:colOff>
      <xdr:row>95</xdr:row>
      <xdr:rowOff>165299</xdr:rowOff>
    </xdr:to>
    <xdr:sp macro="[0]!Instruction.cmdGetUpdate_Click" textlink="">
      <xdr:nvSpPr>
        <xdr:cNvPr id="27" name="cmdGetUpdat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105525</xdr:colOff>
      <xdr:row>95</xdr:row>
      <xdr:rowOff>165300</xdr:rowOff>
    </xdr:to>
    <xdr:sp macro="[0]!Instruction.cmdShowHideUpdateLog_Click" textlink="">
      <xdr:nvSpPr>
        <xdr:cNvPr id="28" name="cmdShowHideUpdateLo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7" name="Pict 9" descr="тест">
          <a:extLst>
            <a:ext uri="{FF2B5EF4-FFF2-40B4-BE49-F238E27FC236}">
              <a16:creationId xmlns:a16="http://schemas.microsoft.com/office/drawing/2014/main" id="{00000000-0008-0000-0000-0000B9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8" name="Pict 9" descr="тест">
          <a:extLst>
            <a:ext uri="{FF2B5EF4-FFF2-40B4-BE49-F238E27FC236}">
              <a16:creationId xmlns:a16="http://schemas.microsoft.com/office/drawing/2014/main" id="{00000000-0008-0000-0000-0000BA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9" name="Pict 9" descr="тест">
          <a:extLst>
            <a:ext uri="{FF2B5EF4-FFF2-40B4-BE49-F238E27FC236}">
              <a16:creationId xmlns:a16="http://schemas.microsoft.com/office/drawing/2014/main" id="{00000000-0008-0000-0000-0000BB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grpSp>
      <xdr:nvGrpSpPr>
        <xdr:cNvPr id="165820" name="InstrBlock_1">
          <a:extLst>
            <a:ext uri="{FF2B5EF4-FFF2-40B4-BE49-F238E27FC236}">
              <a16:creationId xmlns:a16="http://schemas.microsoft.com/office/drawing/2014/main" id="{00000000-0008-0000-0000-0000BC870200}"/>
            </a:ext>
          </a:extLst>
        </xdr:cNvPr>
        <xdr:cNvGrpSpPr>
          <a:grpSpLocks/>
        </xdr:cNvGrpSpPr>
      </xdr:nvGrpSpPr>
      <xdr:grpSpPr bwMode="auto">
        <a:xfrm>
          <a:off x="219075" y="1051559"/>
          <a:ext cx="2066925" cy="463550"/>
          <a:chOff x="23" y="111"/>
          <a:chExt cx="217" cy="49"/>
        </a:xfrm>
      </xdr:grpSpPr>
      <xdr:sp macro="[0]!Instruction.BlockClick" textlink="">
        <xdr:nvSpPr>
          <xdr:cNvPr id="33" name="InstrBlock_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165842" name="InstrImg_1" descr="icon1">
            <a:extLst>
              <a:ext uri="{FF2B5EF4-FFF2-40B4-BE49-F238E27FC236}">
                <a16:creationId xmlns:a16="http://schemas.microsoft.com/office/drawing/2014/main" id="{00000000-0008-0000-0000-0000D287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117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C17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65821" name="Pict 9" descr="тест">
          <a:extLst>
            <a:ext uri="{FF2B5EF4-FFF2-40B4-BE49-F238E27FC236}">
              <a16:creationId xmlns:a16="http://schemas.microsoft.com/office/drawing/2014/main" id="{00000000-0008-0000-0000-0000BD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705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65822" name="Pict 9" descr="тест">
          <a:extLst>
            <a:ext uri="{FF2B5EF4-FFF2-40B4-BE49-F238E27FC236}">
              <a16:creationId xmlns:a16="http://schemas.microsoft.com/office/drawing/2014/main" id="{00000000-0008-0000-0000-0000BE87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38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3" name="chkGetUpdatesTrue" descr="check_yes.jpg">
          <a:extLst>
            <a:ext uri="{FF2B5EF4-FFF2-40B4-BE49-F238E27FC236}">
              <a16:creationId xmlns:a16="http://schemas.microsoft.com/office/drawing/2014/main" id="{00000000-0008-0000-0000-0000BF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4" name="chkNoUpdatesFalse" descr="check_no.png">
          <a:extLst>
            <a:ext uri="{FF2B5EF4-FFF2-40B4-BE49-F238E27FC236}">
              <a16:creationId xmlns:a16="http://schemas.microsoft.com/office/drawing/2014/main" id="{00000000-0008-0000-0000-0000C0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5" name="chkNoUpdatesTrue" descr="check_yes.jpg" hidden="1">
          <a:extLst>
            <a:ext uri="{FF2B5EF4-FFF2-40B4-BE49-F238E27FC236}">
              <a16:creationId xmlns:a16="http://schemas.microsoft.com/office/drawing/2014/main" id="{00000000-0008-0000-0000-0000C1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6" name="chkGetUpdatesFalse" descr="check_no.png" hidden="1">
          <a:extLst>
            <a:ext uri="{FF2B5EF4-FFF2-40B4-BE49-F238E27FC236}">
              <a16:creationId xmlns:a16="http://schemas.microsoft.com/office/drawing/2014/main" id="{00000000-0008-0000-0000-0000C2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165827" name="cmdGetUpdateImg" descr="icon11.png">
          <a:extLst>
            <a:ext uri="{FF2B5EF4-FFF2-40B4-BE49-F238E27FC236}">
              <a16:creationId xmlns:a16="http://schemas.microsoft.com/office/drawing/2014/main" id="{00000000-0008-0000-0000-0000C3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165828" name="cmdShowHideUpdateLogImg" descr="icon13.png">
          <a:extLst>
            <a:ext uri="{FF2B5EF4-FFF2-40B4-BE49-F238E27FC236}">
              <a16:creationId xmlns:a16="http://schemas.microsoft.com/office/drawing/2014/main" id="{00000000-0008-0000-0000-0000C4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43" name="cmdAct_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65830" name="cmdAct_2" descr="icon15.png">
          <a:extLst>
            <a:ext uri="{FF2B5EF4-FFF2-40B4-BE49-F238E27FC236}">
              <a16:creationId xmlns:a16="http://schemas.microsoft.com/office/drawing/2014/main" id="{00000000-0008-0000-0000-0000C6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[0]!Instruction.cmdGetUpdate_Click" textlink="">
      <xdr:nvSpPr>
        <xdr:cNvPr id="45" name="cmdNoAct_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65832" name="cmdNoAct_2" descr="icon16.png" hidden="1">
          <a:extLst>
            <a:ext uri="{FF2B5EF4-FFF2-40B4-BE49-F238E27FC236}">
              <a16:creationId xmlns:a16="http://schemas.microsoft.com/office/drawing/2014/main" id="{00000000-0008-0000-0000-0000C8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47" name="cmdNoInet_1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48" name="cmdNoInet_2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165835" name="PAGE_LAST" descr="tick_circle_3887.png" hidden="1">
          <a:extLst>
            <a:ext uri="{FF2B5EF4-FFF2-40B4-BE49-F238E27FC236}">
              <a16:creationId xmlns:a16="http://schemas.microsoft.com/office/drawing/2014/main" id="{00000000-0008-0000-0000-0000CB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165836" name="PAGE_FIRST" descr="tick_circle_3887.png" hidden="1">
          <a:extLst>
            <a:ext uri="{FF2B5EF4-FFF2-40B4-BE49-F238E27FC236}">
              <a16:creationId xmlns:a16="http://schemas.microsoft.com/office/drawing/2014/main" id="{00000000-0008-0000-0000-0000CC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165837" name="PAGE_BACK" descr="tick_circle_3887.png" hidden="1">
          <a:extLst>
            <a:ext uri="{FF2B5EF4-FFF2-40B4-BE49-F238E27FC236}">
              <a16:creationId xmlns:a16="http://schemas.microsoft.com/office/drawing/2014/main" id="{00000000-0008-0000-0000-0000CD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165838" name="PAGE_NEXT" descr="tick_circle_3887.png" hidden="1">
          <a:extLst>
            <a:ext uri="{FF2B5EF4-FFF2-40B4-BE49-F238E27FC236}">
              <a16:creationId xmlns:a16="http://schemas.microsoft.com/office/drawing/2014/main" id="{00000000-0008-0000-0000-0000CE87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 macro="" textlink="">
      <xdr:nvSpPr>
        <xdr:cNvPr id="53" name="PAGE_NUMBER_AREA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1/1</a:t>
          </a:r>
          <a:endParaRPr lang="ru-RU"/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54" name="cmdStart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7172325" y="171450"/>
          <a:ext cx="1609725" cy="3238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1000">
              <a:srgbClr val="BFBFBF"/>
            </a:gs>
            <a:gs pos="100000">
              <a:srgbClr val="FFFFFF"/>
            </a:gs>
          </a:gsLst>
          <a:lin ang="16200000" scaled="1"/>
        </a:gradFill>
        <a:ln w="9525" algn="ctr">
          <a:solidFill>
            <a:srgbClr val="7F7F7F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9525</xdr:rowOff>
    </xdr:from>
    <xdr:to>
      <xdr:col>3</xdr:col>
      <xdr:colOff>257175</xdr:colOff>
      <xdr:row>10</xdr:row>
      <xdr:rowOff>114300</xdr:rowOff>
    </xdr:to>
    <xdr:pic macro="[0]!modList00.FREEZE_PANES">
      <xdr:nvPicPr>
        <xdr:cNvPr id="2" name="FREEZE_PANES_G13" descr="update_or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2543175</xdr:colOff>
      <xdr:row>9</xdr:row>
      <xdr:rowOff>9525</xdr:rowOff>
    </xdr:from>
    <xdr:to>
      <xdr:col>4</xdr:col>
      <xdr:colOff>2543925</xdr:colOff>
      <xdr:row>10</xdr:row>
      <xdr:rowOff>524625</xdr:rowOff>
    </xdr:to>
    <xdr:pic macro="[0]!modList00.RefreshF31">
      <xdr:nvPicPr>
        <xdr:cNvPr id="3" name="refresh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66750"/>
          <a:ext cx="248400" cy="248400"/>
        </a:xfrm>
        <a:prstGeom prst="rect">
          <a:avLst/>
        </a:prstGeom>
      </xdr:spPr>
    </xdr:pic>
    <xdr:clientData fPrintsWithSheet="0"/>
  </xdr:twoCellAnchor>
  <xdr:twoCellAnchor editAs="absolute">
    <xdr:from>
      <xdr:col>2</xdr:col>
      <xdr:colOff>247649</xdr:colOff>
      <xdr:row>8</xdr:row>
      <xdr:rowOff>28575</xdr:rowOff>
    </xdr:from>
    <xdr:to>
      <xdr:col>4</xdr:col>
      <xdr:colOff>603749</xdr:colOff>
      <xdr:row>8</xdr:row>
      <xdr:rowOff>219075</xdr:rowOff>
    </xdr:to>
    <xdr:sp macro="[0]!modList07.shapeClick" textlink="">
      <xdr:nvSpPr>
        <xdr:cNvPr id="4" name="shRegFa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47649" y="542925"/>
          <a:ext cx="1080000" cy="190500"/>
        </a:xfrm>
        <a:prstGeom prst="rect">
          <a:avLst/>
        </a:prstGeom>
        <a:solidFill>
          <a:srgbClr val="B7FAB4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+Регулятор/ФАС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absolute">
    <xdr:from>
      <xdr:col>4</xdr:col>
      <xdr:colOff>628649</xdr:colOff>
      <xdr:row>8</xdr:row>
      <xdr:rowOff>28575</xdr:rowOff>
    </xdr:from>
    <xdr:to>
      <xdr:col>4</xdr:col>
      <xdr:colOff>1708649</xdr:colOff>
      <xdr:row>8</xdr:row>
      <xdr:rowOff>219075</xdr:rowOff>
    </xdr:to>
    <xdr:sp macro="[0]!modList07.shapeClick" textlink="">
      <xdr:nvSpPr>
        <xdr:cNvPr id="5" name="shUch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352549" y="542925"/>
          <a:ext cx="1080000" cy="190500"/>
        </a:xfrm>
        <a:prstGeom prst="rect">
          <a:avLst/>
        </a:prstGeom>
        <a:solidFill>
          <a:srgbClr val="F2F2F2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-Участник</a:t>
          </a:r>
        </a:p>
      </xdr:txBody>
    </xdr:sp>
    <xdr:clientData fPrintsWithSheet="0"/>
  </xdr:twoCellAnchor>
  <xdr:twoCellAnchor editAs="absolute">
    <xdr:from>
      <xdr:col>4</xdr:col>
      <xdr:colOff>1733549</xdr:colOff>
      <xdr:row>8</xdr:row>
      <xdr:rowOff>28575</xdr:rowOff>
    </xdr:from>
    <xdr:to>
      <xdr:col>4</xdr:col>
      <xdr:colOff>2813549</xdr:colOff>
      <xdr:row>8</xdr:row>
      <xdr:rowOff>219075</xdr:rowOff>
    </xdr:to>
    <xdr:sp macro="[0]!modList07.shapeClick" textlink="">
      <xdr:nvSpPr>
        <xdr:cNvPr id="6" name="shDel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457449" y="542925"/>
          <a:ext cx="1080000" cy="190500"/>
        </a:xfrm>
        <a:prstGeom prst="rect">
          <a:avLst/>
        </a:prstGeom>
        <a:solidFill>
          <a:srgbClr val="F2F2F2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-Дельта</a:t>
          </a:r>
        </a:p>
      </xdr:txBody>
    </xdr:sp>
    <xdr:clientData fPrintsWithSheet="0"/>
  </xdr:twoCellAnchor>
  <xdr:twoCellAnchor editAs="oneCell">
    <xdr:from>
      <xdr:col>4</xdr:col>
      <xdr:colOff>2562225</xdr:colOff>
      <xdr:row>9</xdr:row>
      <xdr:rowOff>9525</xdr:rowOff>
    </xdr:from>
    <xdr:to>
      <xdr:col>4</xdr:col>
      <xdr:colOff>2810625</xdr:colOff>
      <xdr:row>10</xdr:row>
      <xdr:rowOff>115050</xdr:rowOff>
    </xdr:to>
    <xdr:pic macro="[0]!modList07.RefreshF31">
      <xdr:nvPicPr>
        <xdr:cNvPr id="7" name="refresh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762000"/>
          <a:ext cx="248400" cy="248400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0]!modList03.CalendarShow">
      <xdr:nvPicPr>
        <xdr:cNvPr id="150548" name="shCalendar" hidden="1">
          <a:extLst>
            <a:ext uri="{FF2B5EF4-FFF2-40B4-BE49-F238E27FC236}">
              <a16:creationId xmlns:a16="http://schemas.microsoft.com/office/drawing/2014/main" id="{00000000-0008-0000-0600-0000144C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847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38100</xdr:rowOff>
    </xdr:from>
    <xdr:to>
      <xdr:col>2</xdr:col>
      <xdr:colOff>511708</xdr:colOff>
      <xdr:row>2</xdr:row>
      <xdr:rowOff>40350</xdr:rowOff>
    </xdr:to>
    <xdr:pic macro="[0]!AllSheetsInThisWorkbook.MakeList"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8100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/>
  <dimension ref="A1:AC101"/>
  <sheetViews>
    <sheetView showGridLines="0" zoomScaleNormal="100" workbookViewId="0"/>
  </sheetViews>
  <sheetFormatPr defaultColWidth="9.140625" defaultRowHeight="14.25"/>
  <cols>
    <col min="1" max="1" width="3.28515625" style="126" customWidth="1"/>
    <col min="2" max="2" width="8.7109375" style="126" customWidth="1"/>
    <col min="3" max="3" width="22.28515625" style="126" customWidth="1"/>
    <col min="4" max="4" width="4.28515625" style="126" customWidth="1"/>
    <col min="5" max="6" width="4.42578125" style="126" customWidth="1"/>
    <col min="7" max="7" width="4.5703125" style="126" customWidth="1"/>
    <col min="8" max="24" width="4.42578125" style="126" customWidth="1"/>
    <col min="25" max="25" width="4.42578125" style="127" customWidth="1"/>
    <col min="26" max="26" width="9.140625" style="126"/>
    <col min="27" max="27" width="9.140625" style="128"/>
    <col min="28" max="16384" width="9.140625" style="126"/>
  </cols>
  <sheetData>
    <row r="1" spans="1:29" ht="10.5" customHeight="1">
      <c r="A1" s="125"/>
      <c r="AA1" s="128" t="s">
        <v>218</v>
      </c>
    </row>
    <row r="2" spans="1:29" ht="16.5" customHeight="1">
      <c r="B2" s="272" t="str">
        <f>"Код шаблона: " &amp; GetCode()</f>
        <v>Код шаблона: FORM3.1.2022.ORG</v>
      </c>
      <c r="C2" s="272"/>
      <c r="D2" s="272"/>
      <c r="E2" s="272"/>
      <c r="F2" s="272"/>
      <c r="G2" s="272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7"/>
      <c r="Y2" s="128"/>
      <c r="AA2" s="126"/>
    </row>
    <row r="3" spans="1:29" ht="18" customHeight="1">
      <c r="B3" s="273" t="str">
        <f>"Версия " &amp; Getversion()</f>
        <v>Версия 1.0</v>
      </c>
      <c r="C3" s="273"/>
      <c r="D3" s="130"/>
      <c r="E3" s="130"/>
      <c r="F3" s="130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/>
      <c r="T3" s="129"/>
      <c r="U3" s="129"/>
      <c r="V3" s="131"/>
      <c r="W3" s="131"/>
      <c r="X3" s="131"/>
      <c r="Y3" s="131"/>
    </row>
    <row r="4" spans="1:29" ht="6" customHeight="1">
      <c r="B4" s="13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9" ht="32.25" customHeight="1">
      <c r="A5" s="133"/>
      <c r="B5" s="274" t="str">
        <f>Титульный!E5</f>
        <v>Предложения сетевой компании по технологическому расходу электроэнергии (мощности) - потерям в электрических сетях (организация)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6"/>
      <c r="Z5" s="133"/>
      <c r="AB5" s="133"/>
      <c r="AC5" s="133"/>
    </row>
    <row r="6" spans="1:29" ht="9.75" customHeight="1">
      <c r="A6" s="134"/>
      <c r="B6" s="135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</row>
    <row r="7" spans="1:29" ht="15" customHeight="1">
      <c r="A7" s="134"/>
      <c r="B7" s="139"/>
      <c r="C7" s="140"/>
      <c r="D7" s="137"/>
      <c r="E7" s="277" t="s">
        <v>253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138"/>
    </row>
    <row r="8" spans="1:29" ht="15" customHeight="1">
      <c r="A8" s="134"/>
      <c r="B8" s="139"/>
      <c r="C8" s="140"/>
      <c r="D8" s="13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138"/>
    </row>
    <row r="9" spans="1:29" ht="15" customHeight="1">
      <c r="A9" s="134"/>
      <c r="B9" s="139"/>
      <c r="C9" s="140"/>
      <c r="D9" s="13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138"/>
    </row>
    <row r="10" spans="1:29" ht="10.5" customHeight="1">
      <c r="A10" s="134"/>
      <c r="B10" s="139"/>
      <c r="C10" s="140"/>
      <c r="D10" s="13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138"/>
    </row>
    <row r="11" spans="1:29" ht="25.5" customHeight="1">
      <c r="A11" s="134"/>
      <c r="B11" s="139"/>
      <c r="C11" s="140"/>
      <c r="D11" s="13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138"/>
    </row>
    <row r="12" spans="1:29" ht="12" customHeight="1">
      <c r="A12" s="134"/>
      <c r="B12" s="139"/>
      <c r="C12" s="140"/>
      <c r="D12" s="13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138"/>
    </row>
    <row r="13" spans="1:29" ht="30.75" customHeight="1">
      <c r="A13" s="134"/>
      <c r="B13" s="139"/>
      <c r="C13" s="140"/>
      <c r="D13" s="13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141"/>
    </row>
    <row r="14" spans="1:29" ht="15" customHeight="1">
      <c r="A14" s="134"/>
      <c r="B14" s="139"/>
      <c r="C14" s="140"/>
      <c r="D14" s="137"/>
      <c r="E14" s="277" t="s">
        <v>246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138"/>
    </row>
    <row r="15" spans="1:29" ht="15">
      <c r="A15" s="134"/>
      <c r="B15" s="139"/>
      <c r="C15" s="140"/>
      <c r="D15" s="13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138"/>
    </row>
    <row r="16" spans="1:29" ht="15">
      <c r="A16" s="134"/>
      <c r="B16" s="139"/>
      <c r="C16" s="140"/>
      <c r="D16" s="13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138"/>
    </row>
    <row r="17" spans="1:25" ht="15" customHeight="1">
      <c r="A17" s="134"/>
      <c r="B17" s="139"/>
      <c r="C17" s="140"/>
      <c r="D17" s="13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138"/>
    </row>
    <row r="18" spans="1:25" ht="15">
      <c r="A18" s="134"/>
      <c r="B18" s="139"/>
      <c r="C18" s="140"/>
      <c r="D18" s="13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138"/>
    </row>
    <row r="19" spans="1:25" ht="53.25" customHeight="1">
      <c r="A19" s="134"/>
      <c r="B19" s="139"/>
      <c r="C19" s="140"/>
      <c r="D19" s="142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138"/>
    </row>
    <row r="20" spans="1:25" ht="15" hidden="1">
      <c r="A20" s="134"/>
      <c r="B20" s="139"/>
      <c r="C20" s="140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8"/>
    </row>
    <row r="21" spans="1:25" ht="14.25" hidden="1" customHeight="1">
      <c r="A21" s="134"/>
      <c r="B21" s="139"/>
      <c r="C21" s="140"/>
      <c r="D21" s="135"/>
      <c r="E21" s="144" t="s">
        <v>219</v>
      </c>
      <c r="F21" s="279" t="s">
        <v>220</v>
      </c>
      <c r="G21" s="280"/>
      <c r="H21" s="280"/>
      <c r="I21" s="280"/>
      <c r="J21" s="280"/>
      <c r="K21" s="280"/>
      <c r="L21" s="280"/>
      <c r="M21" s="280"/>
      <c r="N21" s="145"/>
      <c r="O21" s="147" t="s">
        <v>219</v>
      </c>
      <c r="P21" s="281" t="s">
        <v>222</v>
      </c>
      <c r="Q21" s="282"/>
      <c r="R21" s="282"/>
      <c r="S21" s="282"/>
      <c r="T21" s="282"/>
      <c r="U21" s="282"/>
      <c r="V21" s="282"/>
      <c r="W21" s="282"/>
      <c r="X21" s="282"/>
      <c r="Y21" s="138"/>
    </row>
    <row r="22" spans="1:25" ht="14.25" hidden="1" customHeight="1">
      <c r="A22" s="134"/>
      <c r="B22" s="139"/>
      <c r="C22" s="140"/>
      <c r="D22" s="135"/>
      <c r="E22" s="146" t="s">
        <v>219</v>
      </c>
      <c r="F22" s="279" t="s">
        <v>221</v>
      </c>
      <c r="G22" s="280"/>
      <c r="H22" s="280"/>
      <c r="I22" s="280"/>
      <c r="J22" s="280"/>
      <c r="K22" s="280"/>
      <c r="L22" s="280"/>
      <c r="M22" s="280"/>
      <c r="N22" s="145"/>
      <c r="Y22" s="138"/>
    </row>
    <row r="23" spans="1:25" ht="27" hidden="1" customHeight="1">
      <c r="A23" s="134"/>
      <c r="B23" s="139"/>
      <c r="C23" s="140"/>
      <c r="D23" s="135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</row>
    <row r="24" spans="1:25" ht="10.5" hidden="1" customHeight="1">
      <c r="A24" s="134"/>
      <c r="B24" s="139"/>
      <c r="C24" s="140"/>
      <c r="D24" s="135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8"/>
    </row>
    <row r="25" spans="1:25" ht="15" hidden="1">
      <c r="A25" s="134"/>
      <c r="B25" s="139"/>
      <c r="C25" s="140"/>
      <c r="D25" s="13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8"/>
    </row>
    <row r="26" spans="1:25" ht="12" hidden="1" customHeight="1">
      <c r="A26" s="134"/>
      <c r="B26" s="139"/>
      <c r="C26" s="140"/>
      <c r="D26" s="13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</row>
    <row r="27" spans="1:25" ht="15" hidden="1">
      <c r="A27" s="134"/>
      <c r="B27" s="139"/>
      <c r="C27" s="140"/>
      <c r="D27" s="135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</row>
    <row r="28" spans="1:25" ht="15" hidden="1">
      <c r="A28" s="134"/>
      <c r="B28" s="139"/>
      <c r="C28" s="140"/>
      <c r="D28" s="135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</row>
    <row r="29" spans="1:25" ht="15" hidden="1">
      <c r="A29" s="134"/>
      <c r="B29" s="139"/>
      <c r="C29" s="140"/>
      <c r="D29" s="135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</row>
    <row r="30" spans="1:25" ht="15" hidden="1">
      <c r="A30" s="134"/>
      <c r="B30" s="139"/>
      <c r="C30" s="140"/>
      <c r="D30" s="135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</row>
    <row r="31" spans="1:25" ht="15" hidden="1">
      <c r="A31" s="134"/>
      <c r="B31" s="139"/>
      <c r="C31" s="140"/>
      <c r="D31" s="13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</row>
    <row r="32" spans="1:25" ht="15" hidden="1">
      <c r="A32" s="134"/>
      <c r="B32" s="139"/>
      <c r="C32" s="140"/>
      <c r="D32" s="13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</row>
    <row r="33" spans="1:25" ht="15.75" hidden="1" customHeight="1">
      <c r="A33" s="134"/>
      <c r="B33" s="139"/>
      <c r="C33" s="14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38"/>
    </row>
    <row r="34" spans="1:25" ht="15" hidden="1">
      <c r="A34" s="134"/>
      <c r="B34" s="139"/>
      <c r="C34" s="14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38"/>
    </row>
    <row r="35" spans="1:25" ht="24" hidden="1" customHeight="1">
      <c r="A35" s="134"/>
      <c r="B35" s="139"/>
      <c r="C35" s="140"/>
      <c r="D35" s="135"/>
      <c r="E35" s="283" t="s">
        <v>248</v>
      </c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138"/>
    </row>
    <row r="36" spans="1:25" ht="38.25" hidden="1" customHeight="1">
      <c r="A36" s="134"/>
      <c r="B36" s="139"/>
      <c r="C36" s="140"/>
      <c r="D36" s="135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138"/>
    </row>
    <row r="37" spans="1:25" ht="9.75" hidden="1" customHeight="1">
      <c r="A37" s="134"/>
      <c r="B37" s="139"/>
      <c r="C37" s="140"/>
      <c r="D37" s="135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138"/>
    </row>
    <row r="38" spans="1:25" ht="51" hidden="1" customHeight="1">
      <c r="A38" s="134"/>
      <c r="B38" s="139"/>
      <c r="C38" s="140"/>
      <c r="D38" s="135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138"/>
    </row>
    <row r="39" spans="1:25" ht="15" hidden="1" customHeight="1">
      <c r="A39" s="134"/>
      <c r="B39" s="139"/>
      <c r="C39" s="140"/>
      <c r="D39" s="135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138"/>
    </row>
    <row r="40" spans="1:25" ht="12" hidden="1" customHeight="1">
      <c r="A40" s="134"/>
      <c r="B40" s="139"/>
      <c r="C40" s="140"/>
      <c r="D40" s="135"/>
      <c r="E40" s="285"/>
      <c r="F40" s="285"/>
      <c r="G40" s="285"/>
      <c r="H40" s="285"/>
      <c r="I40" s="285"/>
      <c r="J40" s="285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138"/>
    </row>
    <row r="41" spans="1:25" ht="15" hidden="1">
      <c r="A41" s="134"/>
      <c r="B41" s="139"/>
      <c r="C41" s="140"/>
      <c r="D41" s="135"/>
      <c r="E41" s="285"/>
      <c r="F41" s="285"/>
      <c r="G41" s="285"/>
      <c r="H41" s="285"/>
      <c r="I41" s="285"/>
      <c r="J41" s="285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138"/>
    </row>
    <row r="42" spans="1:25" ht="15" hidden="1">
      <c r="A42" s="134"/>
      <c r="B42" s="139"/>
      <c r="C42" s="140"/>
      <c r="D42" s="13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38"/>
    </row>
    <row r="43" spans="1:25" ht="15" hidden="1">
      <c r="A43" s="134"/>
      <c r="B43" s="139"/>
      <c r="C43" s="140"/>
      <c r="D43" s="13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38"/>
    </row>
    <row r="44" spans="1:25" ht="18.75" hidden="1" customHeight="1">
      <c r="A44" s="134"/>
      <c r="B44" s="139"/>
      <c r="C44" s="140"/>
      <c r="D44" s="142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38"/>
    </row>
    <row r="45" spans="1:25" ht="15" hidden="1">
      <c r="A45" s="134"/>
      <c r="B45" s="139"/>
      <c r="C45" s="140"/>
      <c r="D45" s="142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38"/>
    </row>
    <row r="46" spans="1:25" ht="24" hidden="1" customHeight="1">
      <c r="A46" s="134"/>
      <c r="B46" s="139"/>
      <c r="C46" s="140"/>
      <c r="D46" s="135"/>
      <c r="E46" s="277" t="s">
        <v>223</v>
      </c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138"/>
    </row>
    <row r="47" spans="1:25" ht="37.5" hidden="1" customHeight="1">
      <c r="A47" s="134"/>
      <c r="B47" s="139"/>
      <c r="C47" s="140"/>
      <c r="D47" s="135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138"/>
    </row>
    <row r="48" spans="1:25" ht="24" hidden="1" customHeight="1">
      <c r="A48" s="134"/>
      <c r="B48" s="139"/>
      <c r="C48" s="140"/>
      <c r="D48" s="135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138"/>
    </row>
    <row r="49" spans="1:25" ht="51" hidden="1" customHeight="1">
      <c r="A49" s="134"/>
      <c r="B49" s="139"/>
      <c r="C49" s="140"/>
      <c r="D49" s="135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138"/>
    </row>
    <row r="50" spans="1:25" ht="15" hidden="1">
      <c r="A50" s="134"/>
      <c r="B50" s="139"/>
      <c r="C50" s="140"/>
      <c r="D50" s="135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138"/>
    </row>
    <row r="51" spans="1:25" ht="15" hidden="1">
      <c r="A51" s="134"/>
      <c r="B51" s="139"/>
      <c r="C51" s="140"/>
      <c r="D51" s="135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138"/>
    </row>
    <row r="52" spans="1:25" ht="15" hidden="1">
      <c r="A52" s="134"/>
      <c r="B52" s="139"/>
      <c r="C52" s="140"/>
      <c r="D52" s="135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138"/>
    </row>
    <row r="53" spans="1:25" ht="15" hidden="1">
      <c r="A53" s="134"/>
      <c r="B53" s="139"/>
      <c r="C53" s="140"/>
      <c r="D53" s="135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138"/>
    </row>
    <row r="54" spans="1:25" ht="17.25" hidden="1" customHeight="1">
      <c r="A54" s="134"/>
      <c r="B54" s="139"/>
      <c r="C54" s="140"/>
      <c r="D54" s="142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138"/>
    </row>
    <row r="55" spans="1:25" ht="15" hidden="1">
      <c r="A55" s="134"/>
      <c r="B55" s="139"/>
      <c r="C55" s="140"/>
      <c r="D55" s="142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138"/>
    </row>
    <row r="56" spans="1:25" ht="15" hidden="1" customHeight="1">
      <c r="A56" s="134"/>
      <c r="B56" s="139"/>
      <c r="C56" s="140"/>
      <c r="D56" s="135"/>
      <c r="E56" s="288" t="s">
        <v>239</v>
      </c>
      <c r="F56" s="288"/>
      <c r="G56" s="288"/>
      <c r="H56" s="288"/>
      <c r="I56" s="288"/>
      <c r="J56" s="288"/>
      <c r="K56" s="289" t="s">
        <v>240</v>
      </c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8"/>
    </row>
    <row r="57" spans="1:25" ht="15" hidden="1" customHeight="1">
      <c r="A57" s="134"/>
      <c r="B57" s="139"/>
      <c r="C57" s="140"/>
      <c r="D57" s="135"/>
      <c r="E57" s="285" t="s">
        <v>224</v>
      </c>
      <c r="F57" s="285"/>
      <c r="G57" s="285"/>
      <c r="H57" s="285"/>
      <c r="I57" s="285"/>
      <c r="J57" s="285"/>
      <c r="K57" s="289" t="s">
        <v>241</v>
      </c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8"/>
    </row>
    <row r="58" spans="1:25" ht="15" hidden="1" customHeight="1">
      <c r="A58" s="134"/>
      <c r="B58" s="139"/>
      <c r="C58" s="140"/>
      <c r="D58" s="135"/>
      <c r="E58" s="148"/>
      <c r="F58" s="149"/>
      <c r="G58" s="150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138"/>
    </row>
    <row r="59" spans="1:25" ht="15" hidden="1">
      <c r="A59" s="134"/>
      <c r="B59" s="139"/>
      <c r="C59" s="140"/>
      <c r="D59" s="135"/>
      <c r="E59" s="148"/>
      <c r="F59" s="149"/>
      <c r="G59" s="150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138"/>
    </row>
    <row r="60" spans="1:25" ht="27.75" hidden="1" customHeight="1">
      <c r="A60" s="134"/>
      <c r="B60" s="139"/>
      <c r="C60" s="140"/>
      <c r="D60" s="135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</row>
    <row r="61" spans="1:25" ht="15" hidden="1">
      <c r="A61" s="134"/>
      <c r="B61" s="139"/>
      <c r="C61" s="140"/>
      <c r="D61" s="135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</row>
    <row r="62" spans="1:25" ht="15" hidden="1">
      <c r="A62" s="134"/>
      <c r="B62" s="139"/>
      <c r="C62" s="140"/>
      <c r="D62" s="135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</row>
    <row r="63" spans="1:25" ht="15" hidden="1">
      <c r="A63" s="134"/>
      <c r="B63" s="139"/>
      <c r="C63" s="140"/>
      <c r="D63" s="135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</row>
    <row r="64" spans="1:25" ht="15" hidden="1">
      <c r="A64" s="134"/>
      <c r="B64" s="139"/>
      <c r="C64" s="140"/>
      <c r="D64" s="135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</row>
    <row r="65" spans="1:25" ht="15" hidden="1">
      <c r="A65" s="134"/>
      <c r="B65" s="139"/>
      <c r="C65" s="140"/>
      <c r="D65" s="135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/>
    </row>
    <row r="66" spans="1:25" ht="51" hidden="1" customHeight="1">
      <c r="A66" s="134"/>
      <c r="B66" s="139"/>
      <c r="C66" s="140"/>
      <c r="D66" s="142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38"/>
    </row>
    <row r="67" spans="1:25" ht="15" hidden="1">
      <c r="A67" s="134"/>
      <c r="B67" s="139"/>
      <c r="C67" s="140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38"/>
    </row>
    <row r="68" spans="1:25" ht="26.25" hidden="1" customHeight="1">
      <c r="A68" s="134"/>
      <c r="B68" s="139"/>
      <c r="C68" s="140"/>
      <c r="D68" s="135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38"/>
    </row>
    <row r="69" spans="1:25" ht="29.25" hidden="1" customHeight="1">
      <c r="A69" s="134"/>
      <c r="B69" s="139"/>
      <c r="C69" s="140"/>
      <c r="D69" s="135"/>
      <c r="E69" s="292"/>
      <c r="F69" s="292"/>
      <c r="G69" s="292"/>
      <c r="H69" s="292"/>
      <c r="I69" s="292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138"/>
    </row>
    <row r="70" spans="1:25" ht="27" hidden="1" customHeight="1">
      <c r="A70" s="134"/>
      <c r="B70" s="139"/>
      <c r="C70" s="140"/>
      <c r="D70" s="135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38"/>
    </row>
    <row r="71" spans="1:25" ht="38.25" hidden="1" customHeight="1">
      <c r="A71" s="134"/>
      <c r="B71" s="139"/>
      <c r="C71" s="140"/>
      <c r="D71" s="135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38"/>
    </row>
    <row r="72" spans="1:25" ht="15" hidden="1">
      <c r="A72" s="134"/>
      <c r="B72" s="139"/>
      <c r="C72" s="140"/>
      <c r="D72" s="135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38"/>
    </row>
    <row r="73" spans="1:25" ht="131.25" hidden="1" customHeight="1">
      <c r="A73" s="134"/>
      <c r="B73" s="139"/>
      <c r="C73" s="140"/>
      <c r="D73" s="135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38"/>
    </row>
    <row r="74" spans="1:25" ht="15" hidden="1">
      <c r="A74" s="134"/>
      <c r="B74" s="139"/>
      <c r="C74" s="140"/>
      <c r="D74" s="135"/>
      <c r="E74" s="284"/>
      <c r="F74" s="284"/>
      <c r="G74" s="284"/>
      <c r="H74" s="290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138"/>
    </row>
    <row r="75" spans="1:25" ht="15" hidden="1" customHeight="1">
      <c r="A75" s="134"/>
      <c r="B75" s="139"/>
      <c r="C75" s="140"/>
      <c r="D75" s="135"/>
      <c r="E75" s="285" t="s">
        <v>242</v>
      </c>
      <c r="F75" s="285"/>
      <c r="G75" s="285"/>
      <c r="H75" s="285"/>
      <c r="I75" s="285"/>
      <c r="J75" s="285"/>
      <c r="K75" s="289" t="s">
        <v>243</v>
      </c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138"/>
    </row>
    <row r="76" spans="1:25" ht="15" hidden="1" customHeight="1">
      <c r="A76" s="134"/>
      <c r="B76" s="139"/>
      <c r="C76" s="140"/>
      <c r="D76" s="135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138"/>
    </row>
    <row r="77" spans="1:25" ht="15" hidden="1" customHeight="1">
      <c r="A77" s="134"/>
      <c r="B77" s="139"/>
      <c r="C77" s="140"/>
      <c r="D77" s="135"/>
      <c r="E77" s="278" t="s">
        <v>244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138"/>
    </row>
    <row r="78" spans="1:25" ht="15" hidden="1" customHeight="1">
      <c r="A78" s="134"/>
      <c r="B78" s="139"/>
      <c r="C78" s="140"/>
      <c r="D78" s="135"/>
      <c r="E78" s="285" t="s">
        <v>237</v>
      </c>
      <c r="F78" s="285"/>
      <c r="G78" s="285"/>
      <c r="H78" s="285"/>
      <c r="I78" s="285"/>
      <c r="J78" s="285"/>
      <c r="K78" s="286" t="s">
        <v>254</v>
      </c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138"/>
    </row>
    <row r="79" spans="1:25" ht="15" hidden="1">
      <c r="A79" s="134"/>
      <c r="B79" s="139"/>
      <c r="C79" s="140"/>
      <c r="D79" s="135"/>
      <c r="E79" s="285" t="s">
        <v>238</v>
      </c>
      <c r="F79" s="285"/>
      <c r="G79" s="285"/>
      <c r="H79" s="285"/>
      <c r="I79" s="285"/>
      <c r="J79" s="285"/>
      <c r="K79" s="286" t="s">
        <v>255</v>
      </c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138"/>
    </row>
    <row r="80" spans="1:25" ht="15" hidden="1">
      <c r="A80" s="134"/>
      <c r="B80" s="139"/>
      <c r="C80" s="140"/>
      <c r="D80" s="135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</row>
    <row r="81" spans="1:27" ht="15" hidden="1">
      <c r="A81" s="134"/>
      <c r="B81" s="139"/>
      <c r="C81" s="140"/>
      <c r="D81" s="135"/>
      <c r="E81" s="285"/>
      <c r="F81" s="285"/>
      <c r="G81" s="285"/>
      <c r="H81" s="285"/>
      <c r="I81" s="285"/>
      <c r="J81" s="285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138"/>
    </row>
    <row r="82" spans="1:27" ht="15" hidden="1">
      <c r="A82" s="134"/>
      <c r="B82" s="139"/>
      <c r="C82" s="140"/>
      <c r="D82" s="135"/>
      <c r="E82" s="285"/>
      <c r="F82" s="285"/>
      <c r="G82" s="285"/>
      <c r="H82" s="285"/>
      <c r="I82" s="285"/>
      <c r="J82" s="285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138"/>
    </row>
    <row r="83" spans="1:27" ht="21.75" hidden="1" customHeight="1">
      <c r="A83" s="134"/>
      <c r="B83" s="139"/>
      <c r="C83" s="140"/>
      <c r="D83" s="135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</row>
    <row r="84" spans="1:27" ht="15" hidden="1">
      <c r="A84" s="134"/>
      <c r="B84" s="139"/>
      <c r="C84" s="140"/>
      <c r="D84" s="135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</row>
    <row r="85" spans="1:27" ht="15" hidden="1">
      <c r="A85" s="134"/>
      <c r="B85" s="139"/>
      <c r="C85" s="140"/>
      <c r="D85" s="135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1:27" ht="27" hidden="1" customHeight="1">
      <c r="A86" s="134"/>
      <c r="B86" s="139"/>
      <c r="C86" s="140"/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38"/>
    </row>
    <row r="87" spans="1:27" ht="15" hidden="1">
      <c r="A87" s="134"/>
      <c r="B87" s="139"/>
      <c r="C87" s="140"/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8"/>
    </row>
    <row r="88" spans="1:27" ht="25.5" hidden="1" customHeight="1">
      <c r="A88" s="134"/>
      <c r="B88" s="139"/>
      <c r="C88" s="140"/>
      <c r="D88" s="135"/>
      <c r="E88" s="295" t="s">
        <v>225</v>
      </c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138"/>
    </row>
    <row r="89" spans="1:27" ht="15" hidden="1" customHeight="1">
      <c r="A89" s="134"/>
      <c r="B89" s="139"/>
      <c r="C89" s="140"/>
      <c r="D89" s="135"/>
      <c r="E89" s="137"/>
      <c r="F89" s="137"/>
      <c r="G89" s="137"/>
      <c r="H89" s="153"/>
      <c r="I89" s="153"/>
      <c r="J89" s="153"/>
      <c r="K89" s="153"/>
      <c r="L89" s="153"/>
      <c r="M89" s="153"/>
      <c r="N89" s="153"/>
      <c r="O89" s="154"/>
      <c r="P89" s="154"/>
      <c r="Q89" s="154"/>
      <c r="R89" s="154"/>
      <c r="S89" s="154"/>
      <c r="T89" s="154"/>
      <c r="U89" s="137"/>
      <c r="V89" s="137"/>
      <c r="W89" s="137"/>
      <c r="X89" s="137"/>
      <c r="Y89" s="138"/>
    </row>
    <row r="90" spans="1:27" ht="15" hidden="1" customHeight="1">
      <c r="A90" s="134"/>
      <c r="B90" s="139"/>
      <c r="C90" s="140"/>
      <c r="D90" s="135"/>
      <c r="E90" s="155"/>
      <c r="F90" s="294" t="s">
        <v>226</v>
      </c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154"/>
      <c r="U90" s="137"/>
      <c r="V90" s="137"/>
      <c r="W90" s="137"/>
      <c r="X90" s="137"/>
      <c r="Y90" s="138"/>
      <c r="AA90" s="128" t="s">
        <v>227</v>
      </c>
    </row>
    <row r="91" spans="1:27" ht="15" hidden="1" customHeight="1">
      <c r="A91" s="134"/>
      <c r="B91" s="139"/>
      <c r="C91" s="140"/>
      <c r="D91" s="135"/>
      <c r="E91" s="137"/>
      <c r="F91" s="137"/>
      <c r="G91" s="137"/>
      <c r="H91" s="153"/>
      <c r="I91" s="153"/>
      <c r="J91" s="153"/>
      <c r="K91" s="153"/>
      <c r="L91" s="153"/>
      <c r="M91" s="153"/>
      <c r="N91" s="153"/>
      <c r="O91" s="154"/>
      <c r="P91" s="154"/>
      <c r="Q91" s="154"/>
      <c r="R91" s="154"/>
      <c r="S91" s="154"/>
      <c r="T91" s="154"/>
      <c r="U91" s="137"/>
      <c r="V91" s="137"/>
      <c r="W91" s="137"/>
      <c r="X91" s="137"/>
      <c r="Y91" s="138"/>
    </row>
    <row r="92" spans="1:27" ht="15" hidden="1">
      <c r="A92" s="134"/>
      <c r="B92" s="139"/>
      <c r="C92" s="140"/>
      <c r="D92" s="135"/>
      <c r="E92" s="137"/>
      <c r="F92" s="294" t="s">
        <v>228</v>
      </c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138"/>
    </row>
    <row r="93" spans="1:27" ht="15" hidden="1">
      <c r="A93" s="134"/>
      <c r="B93" s="139"/>
      <c r="C93" s="140"/>
      <c r="D93" s="135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7" ht="15" hidden="1">
      <c r="A94" s="134"/>
      <c r="B94" s="139"/>
      <c r="C94" s="140"/>
      <c r="D94" s="135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</row>
    <row r="95" spans="1:27" ht="15" hidden="1">
      <c r="A95" s="134"/>
      <c r="B95" s="139"/>
      <c r="C95" s="140"/>
      <c r="D95" s="135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</row>
    <row r="96" spans="1:27" ht="15" hidden="1">
      <c r="A96" s="134"/>
      <c r="B96" s="139"/>
      <c r="C96" s="140"/>
      <c r="D96" s="135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</row>
    <row r="97" spans="1:25" ht="15" hidden="1">
      <c r="A97" s="134"/>
      <c r="B97" s="139"/>
      <c r="C97" s="140"/>
      <c r="D97" s="135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</row>
    <row r="98" spans="1:25" ht="15" hidden="1">
      <c r="A98" s="134"/>
      <c r="B98" s="139"/>
      <c r="C98" s="140"/>
      <c r="D98" s="135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</row>
    <row r="99" spans="1:25" ht="15" hidden="1">
      <c r="A99" s="134"/>
      <c r="B99" s="139"/>
      <c r="C99" s="140"/>
      <c r="D99" s="135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</row>
    <row r="100" spans="1:25" ht="38.25" hidden="1" customHeight="1">
      <c r="A100" s="134"/>
      <c r="B100" s="139"/>
      <c r="C100" s="140"/>
      <c r="D100" s="135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</row>
    <row r="101" spans="1:25" ht="17.25" customHeight="1">
      <c r="A101" s="134"/>
      <c r="B101" s="156"/>
      <c r="C101" s="157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</row>
  </sheetData>
  <sheetProtection algorithmName="SHA-512" hashValue="uLeD6uFOVIsb3FmxfNwidKDe31cnEY9Aoc1fYkWc29uHGnRd0ySpwqapzVnAzoL79Y88mjgWdqT+8wTRhuJmyw==" saltValue="Ox+RRIj1/MnMuHNLTP804A==" spinCount="100000" sheet="1" objects="1" scenarios="1" formatColumns="0" formatRows="0"/>
  <dataConsolidate leftLabels="1" link="1"/>
  <mergeCells count="39">
    <mergeCell ref="K81:X81"/>
    <mergeCell ref="E82:J82"/>
    <mergeCell ref="K82:X82"/>
    <mergeCell ref="F90:S90"/>
    <mergeCell ref="F92:X92"/>
    <mergeCell ref="E88:X88"/>
    <mergeCell ref="E81:J81"/>
    <mergeCell ref="E56:J56"/>
    <mergeCell ref="K56:X56"/>
    <mergeCell ref="E57:J57"/>
    <mergeCell ref="K57:X57"/>
    <mergeCell ref="E79:J79"/>
    <mergeCell ref="K79:X79"/>
    <mergeCell ref="E75:J75"/>
    <mergeCell ref="K75:X75"/>
    <mergeCell ref="H74:X74"/>
    <mergeCell ref="E77:X77"/>
    <mergeCell ref="E78:J78"/>
    <mergeCell ref="H59:X59"/>
    <mergeCell ref="E69:I69"/>
    <mergeCell ref="J69:X69"/>
    <mergeCell ref="E74:G74"/>
    <mergeCell ref="K78:X78"/>
    <mergeCell ref="B2:G2"/>
    <mergeCell ref="B3:C3"/>
    <mergeCell ref="B5:Y5"/>
    <mergeCell ref="E7:X13"/>
    <mergeCell ref="E76:X76"/>
    <mergeCell ref="E14:X19"/>
    <mergeCell ref="F21:M21"/>
    <mergeCell ref="F22:M22"/>
    <mergeCell ref="P21:X21"/>
    <mergeCell ref="E35:X39"/>
    <mergeCell ref="E46:X55"/>
    <mergeCell ref="H58:X58"/>
    <mergeCell ref="E40:J40"/>
    <mergeCell ref="K40:X40"/>
    <mergeCell ref="E41:J41"/>
    <mergeCell ref="K41:X41"/>
  </mergeCells>
  <phoneticPr fontId="33" type="noConversion"/>
  <hyperlinks>
    <hyperlink ref="K56:X56" location="Инструкция!A1" tooltip="Обратиться за помощью" display="Обратиться за помощью" xr:uid="{00000000-0004-0000-0000-000000000000}"/>
    <hyperlink ref="K57:X57" location="Инструкция!A1" tooltip="Перейти" display="Перейти" xr:uid="{00000000-0004-0000-0000-000001000000}"/>
    <hyperlink ref="L75:X75" location="Инструкция!A1" display="Перейти к разделу" xr:uid="{00000000-0004-0000-0000-000002000000}"/>
    <hyperlink ref="K75:X75" location="Инструкция!A1" tooltip="Перейти к разделу" display="Перейти к разделу" xr:uid="{00000000-0004-0000-00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">
    <tabColor indexed="31"/>
    <pageSetUpPr fitToPage="1"/>
  </sheetPr>
  <dimension ref="A1:D19"/>
  <sheetViews>
    <sheetView showGridLines="0" topLeftCell="C6" zoomScaleNormal="100" workbookViewId="0"/>
  </sheetViews>
  <sheetFormatPr defaultColWidth="9.140625" defaultRowHeight="11.25"/>
  <cols>
    <col min="1" max="2" width="9.140625" style="10" hidden="1" customWidth="1"/>
    <col min="3" max="3" width="3.7109375" style="10" customWidth="1"/>
    <col min="4" max="4" width="94.85546875" style="10" customWidth="1"/>
    <col min="5" max="16384" width="9.140625" style="10"/>
  </cols>
  <sheetData>
    <row r="1" spans="3:4" hidden="1"/>
    <row r="2" spans="3:4" hidden="1"/>
    <row r="3" spans="3:4" hidden="1"/>
    <row r="4" spans="3:4" hidden="1"/>
    <row r="5" spans="3:4" hidden="1"/>
    <row r="6" spans="3:4">
      <c r="C6" s="11"/>
      <c r="D6" s="11"/>
    </row>
    <row r="7" spans="3:4" ht="20.100000000000001" customHeight="1">
      <c r="C7" s="11"/>
      <c r="D7" s="222" t="s">
        <v>95</v>
      </c>
    </row>
    <row r="8" spans="3:4" ht="3" customHeight="1">
      <c r="C8" s="11"/>
      <c r="D8" s="11"/>
    </row>
    <row r="9" spans="3:4" ht="20.100000000000001" customHeight="1">
      <c r="C9" s="11"/>
      <c r="D9" s="12"/>
    </row>
    <row r="10" spans="3:4" ht="20.100000000000001" customHeight="1">
      <c r="C10" s="11"/>
      <c r="D10" s="12"/>
    </row>
    <row r="11" spans="3:4" ht="20.100000000000001" customHeight="1">
      <c r="C11" s="11"/>
      <c r="D11" s="12"/>
    </row>
    <row r="12" spans="3:4" ht="20.100000000000001" customHeight="1">
      <c r="C12" s="11"/>
      <c r="D12" s="12"/>
    </row>
    <row r="13" spans="3:4" ht="20.100000000000001" customHeight="1">
      <c r="C13" s="11"/>
      <c r="D13" s="12"/>
    </row>
    <row r="14" spans="3:4" ht="20.100000000000001" customHeight="1">
      <c r="C14" s="11"/>
      <c r="D14" s="12"/>
    </row>
    <row r="15" spans="3:4" ht="20.100000000000001" customHeight="1">
      <c r="C15" s="11"/>
      <c r="D15" s="12"/>
    </row>
    <row r="16" spans="3:4" ht="20.100000000000001" customHeight="1">
      <c r="C16" s="11"/>
      <c r="D16" s="12"/>
    </row>
    <row r="17" spans="3:4" ht="20.100000000000001" customHeight="1">
      <c r="C17" s="11"/>
      <c r="D17" s="12"/>
    </row>
    <row r="18" spans="3:4" ht="20.100000000000001" customHeight="1">
      <c r="C18" s="11"/>
      <c r="D18" s="12"/>
    </row>
    <row r="19" spans="3:4">
      <c r="C19" s="11"/>
      <c r="D19" s="11"/>
    </row>
  </sheetData>
  <sheetProtection algorithmName="SHA-512" hashValue="wPlLHnERIYsPQV87CWWOCTfcXMAKQKoBaK6Nhc+TOC6fY7+zRfeEBI1nrYRd4+zI5Yv1XAd0AqHO7UAux9Onmg==" saltValue="g9fewJWM0DBpaC5jEtbipA==" spinCount="100000" sheet="1" objects="1" scenarios="1" formatColumns="0" formatRows="0"/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 xr:uid="{00000000-0002-0000-0900-000000000000}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Check">
    <tabColor indexed="31"/>
  </sheetPr>
  <dimension ref="B2:D5"/>
  <sheetViews>
    <sheetView showGridLines="0" zoomScaleNormal="100" workbookViewId="0"/>
  </sheetViews>
  <sheetFormatPr defaultColWidth="9.140625" defaultRowHeight="11.25"/>
  <cols>
    <col min="1" max="1" width="4.7109375" style="13" customWidth="1"/>
    <col min="2" max="2" width="27.28515625" style="13" customWidth="1"/>
    <col min="3" max="3" width="103.28515625" style="13" customWidth="1"/>
    <col min="4" max="4" width="17.7109375" style="13" customWidth="1"/>
    <col min="5" max="16384" width="9.140625" style="13"/>
  </cols>
  <sheetData>
    <row r="2" spans="2:4" ht="20.100000000000001" customHeight="1">
      <c r="B2" s="319" t="s">
        <v>96</v>
      </c>
      <c r="C2" s="319"/>
      <c r="D2" s="319"/>
    </row>
    <row r="4" spans="2:4" ht="21.75" customHeight="1" thickBot="1">
      <c r="B4" s="43" t="s">
        <v>6</v>
      </c>
      <c r="C4" s="43" t="s">
        <v>7</v>
      </c>
      <c r="D4" s="43" t="s">
        <v>118</v>
      </c>
    </row>
    <row r="5" spans="2:4" ht="12" thickTop="1"/>
  </sheetData>
  <sheetProtection algorithmName="SHA-512" hashValue="C86vImgoNHxWRYLSj2a1c+CvQ9EEupytvfinodPrM8MUAn5s5Z2Mo3xKhvkKzoBQyAmGQIbAlEe7tCEP/qXeuA==" saltValue="QRjwX8cjJZMb/TOiGPXz2Q==" spinCount="100000" sheet="1" objects="1" scenarios="1" formatColumns="0" formatRows="0" autoFilter="0"/>
  <autoFilter ref="B4:D4" xr:uid="{430B7B4C-F5E0-4350-80F9-4E78EC210E2A}"/>
  <mergeCells count="1">
    <mergeCell ref="B2:D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SH_TEHSHEET">
    <tabColor indexed="47"/>
  </sheetPr>
  <dimension ref="A1:E87"/>
  <sheetViews>
    <sheetView showGridLines="0" workbookViewId="0">
      <selection activeCell="D13" sqref="D13"/>
    </sheetView>
  </sheetViews>
  <sheetFormatPr defaultColWidth="9.140625" defaultRowHeight="11.25"/>
  <cols>
    <col min="1" max="1" width="32.5703125" style="6" bestFit="1" customWidth="1"/>
    <col min="2" max="2" width="11.7109375" style="4" customWidth="1"/>
    <col min="3" max="3" width="9.140625" style="4"/>
    <col min="4" max="4" width="32.28515625" style="183" bestFit="1" customWidth="1"/>
    <col min="5" max="5" width="19.85546875" style="183" bestFit="1" customWidth="1"/>
    <col min="6" max="16384" width="9.140625" style="4"/>
  </cols>
  <sheetData>
    <row r="1" spans="1:5">
      <c r="A1" s="44" t="s">
        <v>110</v>
      </c>
      <c r="B1" s="111" t="s">
        <v>205</v>
      </c>
      <c r="D1" s="181" t="s">
        <v>234</v>
      </c>
      <c r="E1" s="181" t="s">
        <v>235</v>
      </c>
    </row>
    <row r="2" spans="1:5">
      <c r="A2" s="5" t="s">
        <v>17</v>
      </c>
      <c r="B2" s="197" t="s">
        <v>206</v>
      </c>
      <c r="D2" s="5" t="s">
        <v>29</v>
      </c>
      <c r="E2" s="182">
        <v>0</v>
      </c>
    </row>
    <row r="3" spans="1:5">
      <c r="A3" s="5" t="s">
        <v>18</v>
      </c>
      <c r="B3" s="197" t="s">
        <v>207</v>
      </c>
      <c r="D3" s="5" t="s">
        <v>54</v>
      </c>
    </row>
    <row r="4" spans="1:5">
      <c r="A4" s="5" t="s">
        <v>19</v>
      </c>
      <c r="B4" s="197" t="s">
        <v>208</v>
      </c>
      <c r="E4" s="4"/>
    </row>
    <row r="5" spans="1:5">
      <c r="A5" s="5" t="s">
        <v>20</v>
      </c>
      <c r="B5" s="197" t="s">
        <v>209</v>
      </c>
      <c r="E5" s="4"/>
    </row>
    <row r="6" spans="1:5">
      <c r="A6" s="5" t="s">
        <v>21</v>
      </c>
      <c r="B6" s="197" t="s">
        <v>231</v>
      </c>
      <c r="E6" s="4"/>
    </row>
    <row r="7" spans="1:5">
      <c r="A7" s="5" t="s">
        <v>22</v>
      </c>
      <c r="B7" s="197" t="s">
        <v>236</v>
      </c>
      <c r="E7" s="4"/>
    </row>
    <row r="8" spans="1:5">
      <c r="A8" s="5" t="s">
        <v>23</v>
      </c>
      <c r="B8" s="197" t="s">
        <v>245</v>
      </c>
      <c r="E8" s="4"/>
    </row>
    <row r="9" spans="1:5">
      <c r="A9" s="5" t="s">
        <v>24</v>
      </c>
      <c r="B9" s="197" t="s">
        <v>247</v>
      </c>
      <c r="E9" s="4"/>
    </row>
    <row r="10" spans="1:5">
      <c r="A10" s="5" t="s">
        <v>25</v>
      </c>
      <c r="B10" s="197" t="s">
        <v>249</v>
      </c>
      <c r="E10" s="4"/>
    </row>
    <row r="11" spans="1:5">
      <c r="A11" s="5" t="s">
        <v>26</v>
      </c>
      <c r="B11" s="197" t="s">
        <v>261</v>
      </c>
      <c r="E11" s="4"/>
    </row>
    <row r="12" spans="1:5">
      <c r="A12" s="5" t="s">
        <v>108</v>
      </c>
      <c r="B12" s="197" t="s">
        <v>270</v>
      </c>
      <c r="E12" s="4"/>
    </row>
    <row r="13" spans="1:5">
      <c r="A13" s="5" t="s">
        <v>27</v>
      </c>
      <c r="B13" s="197" t="s">
        <v>278</v>
      </c>
      <c r="E13" s="4"/>
    </row>
    <row r="14" spans="1:5">
      <c r="A14" s="5" t="s">
        <v>109</v>
      </c>
    </row>
    <row r="15" spans="1:5">
      <c r="A15" s="5" t="s">
        <v>232</v>
      </c>
    </row>
    <row r="16" spans="1:5">
      <c r="A16" s="5" t="s">
        <v>28</v>
      </c>
    </row>
    <row r="17" spans="1:1">
      <c r="A17" s="5" t="s">
        <v>29</v>
      </c>
    </row>
    <row r="18" spans="1:1">
      <c r="A18" s="5" t="s">
        <v>30</v>
      </c>
    </row>
    <row r="19" spans="1:1">
      <c r="A19" s="5" t="s">
        <v>31</v>
      </c>
    </row>
    <row r="20" spans="1:1">
      <c r="A20" s="5" t="s">
        <v>32</v>
      </c>
    </row>
    <row r="21" spans="1:1">
      <c r="A21" s="5" t="s">
        <v>33</v>
      </c>
    </row>
    <row r="22" spans="1:1">
      <c r="A22" s="5" t="s">
        <v>34</v>
      </c>
    </row>
    <row r="23" spans="1:1">
      <c r="A23" s="5" t="s">
        <v>35</v>
      </c>
    </row>
    <row r="24" spans="1:1">
      <c r="A24" s="5" t="s">
        <v>36</v>
      </c>
    </row>
    <row r="25" spans="1:1">
      <c r="A25" s="5" t="s">
        <v>37</v>
      </c>
    </row>
    <row r="26" spans="1:1">
      <c r="A26" s="5" t="s">
        <v>38</v>
      </c>
    </row>
    <row r="27" spans="1:1">
      <c r="A27" s="5" t="s">
        <v>39</v>
      </c>
    </row>
    <row r="28" spans="1:1">
      <c r="A28" s="5" t="s">
        <v>40</v>
      </c>
    </row>
    <row r="29" spans="1:1">
      <c r="A29" s="5" t="s">
        <v>41</v>
      </c>
    </row>
    <row r="30" spans="1:1">
      <c r="A30" s="5" t="s">
        <v>42</v>
      </c>
    </row>
    <row r="31" spans="1:1">
      <c r="A31" s="5" t="s">
        <v>43</v>
      </c>
    </row>
    <row r="32" spans="1:1">
      <c r="A32" s="5" t="s">
        <v>44</v>
      </c>
    </row>
    <row r="33" spans="1:1">
      <c r="A33" s="5" t="s">
        <v>45</v>
      </c>
    </row>
    <row r="34" spans="1:1">
      <c r="A34" s="5" t="s">
        <v>46</v>
      </c>
    </row>
    <row r="35" spans="1:1">
      <c r="A35" s="5" t="s">
        <v>47</v>
      </c>
    </row>
    <row r="36" spans="1:1">
      <c r="A36" s="5" t="s">
        <v>11</v>
      </c>
    </row>
    <row r="37" spans="1:1">
      <c r="A37" s="5" t="s">
        <v>12</v>
      </c>
    </row>
    <row r="38" spans="1:1">
      <c r="A38" s="5" t="s">
        <v>13</v>
      </c>
    </row>
    <row r="39" spans="1:1">
      <c r="A39" s="5" t="s">
        <v>14</v>
      </c>
    </row>
    <row r="40" spans="1:1">
      <c r="A40" s="5" t="s">
        <v>15</v>
      </c>
    </row>
    <row r="41" spans="1:1">
      <c r="A41" s="5" t="s">
        <v>16</v>
      </c>
    </row>
    <row r="42" spans="1:1">
      <c r="A42" s="5" t="s">
        <v>48</v>
      </c>
    </row>
    <row r="43" spans="1:1">
      <c r="A43" s="5" t="s">
        <v>49</v>
      </c>
    </row>
    <row r="44" spans="1:1">
      <c r="A44" s="5" t="s">
        <v>50</v>
      </c>
    </row>
    <row r="45" spans="1:1">
      <c r="A45" s="5" t="s">
        <v>51</v>
      </c>
    </row>
    <row r="46" spans="1:1">
      <c r="A46" s="5" t="s">
        <v>52</v>
      </c>
    </row>
    <row r="47" spans="1:1">
      <c r="A47" s="5" t="s">
        <v>73</v>
      </c>
    </row>
    <row r="48" spans="1:1">
      <c r="A48" s="5" t="s">
        <v>74</v>
      </c>
    </row>
    <row r="49" spans="1:1">
      <c r="A49" s="5" t="s">
        <v>75</v>
      </c>
    </row>
    <row r="50" spans="1:1">
      <c r="A50" s="5" t="s">
        <v>53</v>
      </c>
    </row>
    <row r="51" spans="1:1">
      <c r="A51" s="5" t="s">
        <v>54</v>
      </c>
    </row>
    <row r="52" spans="1:1">
      <c r="A52" s="5" t="s">
        <v>55</v>
      </c>
    </row>
    <row r="53" spans="1:1">
      <c r="A53" s="5" t="s">
        <v>56</v>
      </c>
    </row>
    <row r="54" spans="1:1">
      <c r="A54" s="5" t="s">
        <v>57</v>
      </c>
    </row>
    <row r="55" spans="1:1">
      <c r="A55" s="5" t="s">
        <v>58</v>
      </c>
    </row>
    <row r="56" spans="1:1">
      <c r="A56" s="5" t="s">
        <v>59</v>
      </c>
    </row>
    <row r="57" spans="1:1">
      <c r="A57" s="5" t="s">
        <v>233</v>
      </c>
    </row>
    <row r="58" spans="1:1">
      <c r="A58" s="5" t="s">
        <v>60</v>
      </c>
    </row>
    <row r="59" spans="1:1">
      <c r="A59" s="5" t="s">
        <v>61</v>
      </c>
    </row>
    <row r="60" spans="1:1">
      <c r="A60" s="5" t="s">
        <v>62</v>
      </c>
    </row>
    <row r="61" spans="1:1">
      <c r="A61" s="5" t="s">
        <v>63</v>
      </c>
    </row>
    <row r="62" spans="1:1">
      <c r="A62" s="5" t="s">
        <v>4</v>
      </c>
    </row>
    <row r="63" spans="1:1">
      <c r="A63" s="5" t="s">
        <v>64</v>
      </c>
    </row>
    <row r="64" spans="1:1">
      <c r="A64" s="5" t="s">
        <v>65</v>
      </c>
    </row>
    <row r="65" spans="1:1">
      <c r="A65" s="5" t="s">
        <v>66</v>
      </c>
    </row>
    <row r="66" spans="1:1">
      <c r="A66" s="5" t="s">
        <v>67</v>
      </c>
    </row>
    <row r="67" spans="1:1">
      <c r="A67" s="5" t="s">
        <v>68</v>
      </c>
    </row>
    <row r="68" spans="1:1">
      <c r="A68" s="5" t="s">
        <v>69</v>
      </c>
    </row>
    <row r="69" spans="1:1">
      <c r="A69" s="5" t="s">
        <v>70</v>
      </c>
    </row>
    <row r="70" spans="1:1">
      <c r="A70" s="5" t="s">
        <v>71</v>
      </c>
    </row>
    <row r="71" spans="1:1">
      <c r="A71" s="5" t="s">
        <v>72</v>
      </c>
    </row>
    <row r="72" spans="1:1">
      <c r="A72" s="5" t="s">
        <v>76</v>
      </c>
    </row>
    <row r="73" spans="1:1">
      <c r="A73" s="5" t="s">
        <v>77</v>
      </c>
    </row>
    <row r="74" spans="1:1">
      <c r="A74" s="5" t="s">
        <v>78</v>
      </c>
    </row>
    <row r="75" spans="1:1">
      <c r="A75" s="5" t="s">
        <v>79</v>
      </c>
    </row>
    <row r="76" spans="1:1">
      <c r="A76" s="5" t="s">
        <v>80</v>
      </c>
    </row>
    <row r="77" spans="1:1">
      <c r="A77" s="5" t="s">
        <v>81</v>
      </c>
    </row>
    <row r="78" spans="1:1">
      <c r="A78" s="5" t="s">
        <v>82</v>
      </c>
    </row>
    <row r="79" spans="1:1">
      <c r="A79" s="5" t="s">
        <v>10</v>
      </c>
    </row>
    <row r="80" spans="1:1">
      <c r="A80" s="5" t="s">
        <v>83</v>
      </c>
    </row>
    <row r="81" spans="1:1">
      <c r="A81" s="5" t="s">
        <v>84</v>
      </c>
    </row>
    <row r="82" spans="1:1">
      <c r="A82" s="5" t="s">
        <v>85</v>
      </c>
    </row>
    <row r="83" spans="1:1">
      <c r="A83" s="5" t="s">
        <v>86</v>
      </c>
    </row>
    <row r="84" spans="1:1">
      <c r="A84" s="5" t="s">
        <v>87</v>
      </c>
    </row>
    <row r="85" spans="1:1">
      <c r="A85" s="5" t="s">
        <v>88</v>
      </c>
    </row>
    <row r="86" spans="1:1">
      <c r="A86" s="5" t="s">
        <v>89</v>
      </c>
    </row>
    <row r="87" spans="1:1">
      <c r="A87" s="5" t="s">
        <v>90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llSheetsInThisWorkbook">
    <tabColor indexed="47"/>
  </sheetPr>
  <dimension ref="A1:B157"/>
  <sheetViews>
    <sheetView showGridLines="0" zoomScaleNormal="100" workbookViewId="0"/>
  </sheetViews>
  <sheetFormatPr defaultColWidth="9.140625" defaultRowHeight="11.25"/>
  <cols>
    <col min="1" max="1" width="25.140625" style="2" customWidth="1"/>
    <col min="2" max="2" width="21.140625" style="2" bestFit="1" customWidth="1"/>
    <col min="3" max="16384" width="9.140625" style="1"/>
  </cols>
  <sheetData>
    <row r="1" spans="1:2">
      <c r="A1" s="249" t="s">
        <v>97</v>
      </c>
      <c r="B1" s="249" t="s">
        <v>98</v>
      </c>
    </row>
    <row r="2" spans="1:2">
      <c r="A2" t="s">
        <v>99</v>
      </c>
      <c r="B2" t="s">
        <v>100</v>
      </c>
    </row>
    <row r="3" spans="1:2">
      <c r="A3" t="s">
        <v>120</v>
      </c>
      <c r="B3" t="s">
        <v>102</v>
      </c>
    </row>
    <row r="4" spans="1:2">
      <c r="A4" t="s">
        <v>101</v>
      </c>
      <c r="B4" t="s">
        <v>158</v>
      </c>
    </row>
    <row r="5" spans="1:2">
      <c r="A5" t="s">
        <v>161</v>
      </c>
      <c r="B5" t="s">
        <v>105</v>
      </c>
    </row>
    <row r="6" spans="1:2">
      <c r="A6" t="s">
        <v>210</v>
      </c>
      <c r="B6" t="s">
        <v>250</v>
      </c>
    </row>
    <row r="7" spans="1:2">
      <c r="A7" t="s">
        <v>276</v>
      </c>
      <c r="B7" t="s">
        <v>121</v>
      </c>
    </row>
    <row r="8" spans="1:2">
      <c r="A8" t="s">
        <v>211</v>
      </c>
      <c r="B8" t="s">
        <v>106</v>
      </c>
    </row>
    <row r="9" spans="1:2">
      <c r="A9" t="s">
        <v>212</v>
      </c>
      <c r="B9" t="s">
        <v>251</v>
      </c>
    </row>
    <row r="10" spans="1:2">
      <c r="A10" t="s">
        <v>213</v>
      </c>
      <c r="B10" t="s">
        <v>273</v>
      </c>
    </row>
    <row r="11" spans="1:2">
      <c r="A11" t="s">
        <v>95</v>
      </c>
      <c r="B11" t="s">
        <v>252</v>
      </c>
    </row>
    <row r="12" spans="1:2">
      <c r="A12" t="s">
        <v>103</v>
      </c>
      <c r="B12" t="s">
        <v>104</v>
      </c>
    </row>
    <row r="13" spans="1:2">
      <c r="A13"/>
      <c r="B13" t="s">
        <v>119</v>
      </c>
    </row>
    <row r="14" spans="1:2">
      <c r="A14"/>
      <c r="B14" t="s">
        <v>107</v>
      </c>
    </row>
    <row r="15" spans="1:2">
      <c r="A15"/>
      <c r="B15" t="s">
        <v>123</v>
      </c>
    </row>
    <row r="16" spans="1:2">
      <c r="A16"/>
      <c r="B16" t="s">
        <v>215</v>
      </c>
    </row>
    <row r="17" spans="1:2">
      <c r="A17"/>
      <c r="B17" t="s">
        <v>214</v>
      </c>
    </row>
    <row r="18" spans="1:2">
      <c r="A18"/>
      <c r="B18" t="s">
        <v>277</v>
      </c>
    </row>
    <row r="19" spans="1:2">
      <c r="A19"/>
      <c r="B19" t="s">
        <v>229</v>
      </c>
    </row>
    <row r="20" spans="1:2">
      <c r="A20"/>
      <c r="B20" t="s">
        <v>122</v>
      </c>
    </row>
    <row r="21" spans="1:2">
      <c r="A21"/>
      <c r="B21" t="s">
        <v>230</v>
      </c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SH_ET_UNION_HOR">
    <tabColor indexed="47"/>
  </sheetPr>
  <dimension ref="A1:X9"/>
  <sheetViews>
    <sheetView showGridLines="0" workbookViewId="0"/>
  </sheetViews>
  <sheetFormatPr defaultRowHeight="11.25"/>
  <cols>
    <col min="6" max="6" width="38.7109375" customWidth="1"/>
  </cols>
  <sheetData>
    <row r="1" spans="1:24" s="46" customFormat="1">
      <c r="A1" s="46" t="s">
        <v>156</v>
      </c>
    </row>
    <row r="2" spans="1:24" ht="12" thickBot="1"/>
    <row r="3" spans="1:24" s="99" customFormat="1" ht="22.5" customHeight="1" thickTop="1">
      <c r="C3" s="321"/>
      <c r="D3" s="326"/>
      <c r="E3" s="328"/>
      <c r="F3" s="116" t="str">
        <f>"Заявленная мощность потребителей"&amp;IF(regionException_flag = 1, ", в т.ч.","")</f>
        <v>Заявленная мощность потребителей</v>
      </c>
      <c r="G3" s="180" t="s">
        <v>129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5">
        <f>SUM(K3:V3)/12</f>
        <v>0</v>
      </c>
      <c r="X3" s="320"/>
    </row>
    <row r="4" spans="1:24" s="99" customFormat="1" ht="12" hidden="1" thickBot="1">
      <c r="C4" s="321"/>
      <c r="D4" s="327"/>
      <c r="E4" s="329"/>
      <c r="F4" s="179"/>
      <c r="G4" s="270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320"/>
    </row>
    <row r="6" spans="1:24" s="46" customFormat="1">
      <c r="A6" s="46" t="s">
        <v>157</v>
      </c>
    </row>
    <row r="7" spans="1:24" ht="12" thickBot="1"/>
    <row r="8" spans="1:24" s="99" customFormat="1" ht="22.5" customHeight="1" thickTop="1">
      <c r="C8" s="321"/>
      <c r="D8" s="322"/>
      <c r="E8" s="324"/>
      <c r="F8" s="116" t="str">
        <f>"Заявленная мощность потребителей"&amp;IF(regionException_flag = 1, ", в т.ч.","")</f>
        <v>Заявленная мощность потребителей</v>
      </c>
      <c r="G8" s="117" t="s">
        <v>129</v>
      </c>
      <c r="H8" s="195">
        <f>(Субабоненты!K8+Субабоненты!L8+Субабоненты!M8)/3</f>
        <v>0</v>
      </c>
      <c r="I8" s="195">
        <f>(Субабоненты!N8+Субабоненты!O8+Субабоненты!P8)/3</f>
        <v>0</v>
      </c>
      <c r="J8" s="195">
        <f>(Субабоненты!Q8+Субабоненты!R8+Субабоненты!S8)/3</f>
        <v>0</v>
      </c>
      <c r="K8" s="195">
        <f>(Субабоненты!T8+Субабоненты!U8+Субабоненты!V8)/3</f>
        <v>0</v>
      </c>
      <c r="L8" s="320"/>
    </row>
    <row r="9" spans="1:24" s="99" customFormat="1" ht="12" hidden="1" thickBot="1">
      <c r="C9" s="321"/>
      <c r="D9" s="323"/>
      <c r="E9" s="325"/>
      <c r="F9" s="179"/>
      <c r="G9" s="270"/>
      <c r="H9" s="271"/>
      <c r="I9" s="271"/>
      <c r="J9" s="271"/>
      <c r="K9" s="271"/>
      <c r="L9" s="320"/>
    </row>
  </sheetData>
  <sheetProtection algorithmName="SHA-512" hashValue="lO3BJ5x0sb77fG4dB2wc2fYegYPkTJhgaE0CnHw9KWMq51XENpcad6jIB2lEC7EuFM5hR9nm/Ua/HUF9B3bf7A==" saltValue="aOGIOwwUguSzYoN0Qx7i3Q==" spinCount="100000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phoneticPr fontId="8" type="noConversion"/>
  <dataValidations count="2">
    <dataValidation type="decimal" operator="greaterThanOrEqual" allowBlank="1" showInputMessage="1" showErrorMessage="1" sqref="H3:V4" xr:uid="{00000000-0002-0000-0D00-000000000000}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 xr:uid="{00000000-0002-0000-0D00-000001000000}">
      <formula1>900</formula1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odProv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17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Reestr">
    <tabColor indexed="47"/>
  </sheetPr>
  <dimension ref="A1:A19"/>
  <sheetViews>
    <sheetView showGridLines="0" zoomScaleNormal="85" workbookViewId="0"/>
  </sheetViews>
  <sheetFormatPr defaultColWidth="9.140625" defaultRowHeight="11.25"/>
  <cols>
    <col min="1" max="1" width="49.140625" style="15" customWidth="1"/>
    <col min="2" max="16384" width="9.140625" style="15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16"/>
    <col min="2" max="16384" width="9.140625" style="17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18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15"/>
  <sheetViews>
    <sheetView showGridLines="0" zoomScaleNormal="100" workbookViewId="0"/>
  </sheetViews>
  <sheetFormatPr defaultColWidth="9.140625"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65" t="s">
        <v>116</v>
      </c>
      <c r="B1" s="165" t="s">
        <v>117</v>
      </c>
      <c r="C1" s="165" t="s">
        <v>118</v>
      </c>
      <c r="D1" s="7"/>
    </row>
    <row r="2" spans="1:4">
      <c r="A2" s="265">
        <v>44284.390798611108</v>
      </c>
      <c r="B2" s="9" t="s">
        <v>279</v>
      </c>
      <c r="C2" s="9" t="s">
        <v>280</v>
      </c>
    </row>
    <row r="3" spans="1:4">
      <c r="A3" s="265">
        <v>44284.390821759262</v>
      </c>
      <c r="B3" s="9" t="s">
        <v>281</v>
      </c>
      <c r="C3" s="9" t="s">
        <v>280</v>
      </c>
    </row>
    <row r="4" spans="1:4">
      <c r="A4" s="265">
        <v>44284.391504629632</v>
      </c>
      <c r="B4" s="9" t="s">
        <v>279</v>
      </c>
      <c r="C4" s="9" t="s">
        <v>280</v>
      </c>
    </row>
    <row r="5" spans="1:4">
      <c r="A5" s="265">
        <v>44284.391516203701</v>
      </c>
      <c r="B5" s="9" t="s">
        <v>281</v>
      </c>
      <c r="C5" s="9" t="s">
        <v>280</v>
      </c>
    </row>
    <row r="6" spans="1:4">
      <c r="A6" s="265">
        <v>44284.391979166663</v>
      </c>
      <c r="B6" s="9" t="s">
        <v>279</v>
      </c>
      <c r="C6" s="9" t="s">
        <v>280</v>
      </c>
    </row>
    <row r="7" spans="1:4">
      <c r="A7" s="265">
        <v>44284.39199074074</v>
      </c>
      <c r="B7" s="9" t="s">
        <v>281</v>
      </c>
      <c r="C7" s="9" t="s">
        <v>280</v>
      </c>
    </row>
    <row r="8" spans="1:4">
      <c r="A8" s="265">
        <v>44287.464166666665</v>
      </c>
      <c r="B8" s="9" t="s">
        <v>279</v>
      </c>
      <c r="C8" s="9" t="s">
        <v>280</v>
      </c>
    </row>
    <row r="9" spans="1:4">
      <c r="A9" s="265">
        <v>44287.464166666665</v>
      </c>
      <c r="B9" s="9" t="s">
        <v>281</v>
      </c>
      <c r="C9" s="9" t="s">
        <v>280</v>
      </c>
    </row>
    <row r="10" spans="1:4">
      <c r="A10" s="265">
        <v>44287.46435185185</v>
      </c>
      <c r="B10" s="9" t="s">
        <v>279</v>
      </c>
      <c r="C10" s="9" t="s">
        <v>280</v>
      </c>
    </row>
    <row r="11" spans="1:4">
      <c r="A11" s="265">
        <v>44287.464363425926</v>
      </c>
      <c r="B11" s="9" t="s">
        <v>281</v>
      </c>
      <c r="C11" s="9" t="s">
        <v>280</v>
      </c>
    </row>
    <row r="12" spans="1:4">
      <c r="A12" s="265">
        <v>44287.494097222225</v>
      </c>
      <c r="B12" s="9" t="s">
        <v>279</v>
      </c>
      <c r="C12" s="9" t="s">
        <v>280</v>
      </c>
    </row>
    <row r="13" spans="1:4">
      <c r="A13" s="265">
        <v>44287.494108796294</v>
      </c>
      <c r="B13" s="9" t="s">
        <v>281</v>
      </c>
      <c r="C13" s="9" t="s">
        <v>280</v>
      </c>
    </row>
    <row r="14" spans="1:4">
      <c r="A14" s="265">
        <v>44294.635300925926</v>
      </c>
      <c r="B14" s="9" t="s">
        <v>279</v>
      </c>
      <c r="C14" s="9" t="s">
        <v>280</v>
      </c>
    </row>
    <row r="15" spans="1:4">
      <c r="A15" s="265">
        <v>44294.635324074072</v>
      </c>
      <c r="B15" s="9" t="s">
        <v>281</v>
      </c>
      <c r="C15" s="9" t="s">
        <v>280</v>
      </c>
    </row>
  </sheetData>
  <sheetProtection algorithmName="SHA-512" hashValue="rew0fVowKI9Rl9IaYYb1w+f/qPfzyAXeqY8oowdY0yNEU1scU1H8++wElMPMAWo+6hApkOSzr8bSC6UJYOTBBw==" saltValue="S3EZWmU4CWhylnFlUniAXg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odfrmAuthorization">
    <tabColor indexed="47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98"/>
  </cols>
  <sheetData/>
  <sheetProtection formatColumns="0" formatRow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SH_REESTR_ORG">
    <tabColor indexed="47"/>
  </sheetPr>
  <dimension ref="A1:J20"/>
  <sheetViews>
    <sheetView showGridLines="0" zoomScaleNormal="100" workbookViewId="0"/>
  </sheetViews>
  <sheetFormatPr defaultColWidth="9.140625" defaultRowHeight="11.25"/>
  <cols>
    <col min="1" max="16384" width="9.140625" style="3"/>
  </cols>
  <sheetData>
    <row r="1" spans="1:10">
      <c r="A1" s="3" t="s">
        <v>287</v>
      </c>
      <c r="B1" s="3" t="s">
        <v>288</v>
      </c>
      <c r="C1" s="3" t="s">
        <v>289</v>
      </c>
      <c r="D1" s="3" t="s">
        <v>290</v>
      </c>
      <c r="E1" s="3" t="s">
        <v>291</v>
      </c>
      <c r="F1" s="3" t="s">
        <v>292</v>
      </c>
      <c r="G1" s="3" t="s">
        <v>293</v>
      </c>
      <c r="H1" s="3" t="s">
        <v>294</v>
      </c>
      <c r="I1" s="3" t="s">
        <v>295</v>
      </c>
      <c r="J1" s="3" t="s">
        <v>296</v>
      </c>
    </row>
    <row r="2" spans="1:10">
      <c r="A2" s="3">
        <v>1</v>
      </c>
      <c r="B2" s="3" t="s">
        <v>35</v>
      </c>
      <c r="C2" s="3" t="s">
        <v>297</v>
      </c>
      <c r="D2" s="3" t="s">
        <v>298</v>
      </c>
      <c r="E2" s="3" t="s">
        <v>282</v>
      </c>
      <c r="I2" s="3" t="s">
        <v>299</v>
      </c>
      <c r="J2" s="3" t="s">
        <v>300</v>
      </c>
    </row>
    <row r="3" spans="1:10">
      <c r="A3" s="3">
        <v>2</v>
      </c>
      <c r="B3" s="3" t="s">
        <v>35</v>
      </c>
      <c r="C3" s="3" t="s">
        <v>301</v>
      </c>
      <c r="D3" s="3" t="s">
        <v>302</v>
      </c>
      <c r="E3" s="3" t="s">
        <v>282</v>
      </c>
      <c r="I3" s="3" t="s">
        <v>303</v>
      </c>
      <c r="J3" s="3" t="s">
        <v>300</v>
      </c>
    </row>
    <row r="4" spans="1:10">
      <c r="A4" s="3">
        <v>3</v>
      </c>
      <c r="B4" s="3" t="s">
        <v>35</v>
      </c>
      <c r="C4" s="3" t="s">
        <v>304</v>
      </c>
      <c r="D4" s="3" t="s">
        <v>305</v>
      </c>
      <c r="E4" s="3" t="s">
        <v>306</v>
      </c>
      <c r="I4" s="3" t="s">
        <v>307</v>
      </c>
      <c r="J4" s="3" t="s">
        <v>300</v>
      </c>
    </row>
    <row r="5" spans="1:10">
      <c r="A5" s="3">
        <v>4</v>
      </c>
      <c r="B5" s="3" t="s">
        <v>35</v>
      </c>
      <c r="C5" s="3" t="s">
        <v>308</v>
      </c>
      <c r="D5" s="3" t="s">
        <v>309</v>
      </c>
      <c r="E5" s="3" t="s">
        <v>310</v>
      </c>
      <c r="F5" s="3" t="s">
        <v>311</v>
      </c>
      <c r="I5" s="3" t="s">
        <v>312</v>
      </c>
      <c r="J5" s="3" t="s">
        <v>300</v>
      </c>
    </row>
    <row r="6" spans="1:10">
      <c r="A6" s="3">
        <v>5</v>
      </c>
      <c r="B6" s="3" t="s">
        <v>35</v>
      </c>
      <c r="C6" s="3" t="s">
        <v>313</v>
      </c>
      <c r="D6" s="3" t="s">
        <v>314</v>
      </c>
      <c r="E6" s="3" t="s">
        <v>282</v>
      </c>
      <c r="I6" s="3" t="s">
        <v>315</v>
      </c>
      <c r="J6" s="3" t="s">
        <v>300</v>
      </c>
    </row>
    <row r="7" spans="1:10">
      <c r="A7" s="3">
        <v>6</v>
      </c>
      <c r="B7" s="3" t="s">
        <v>35</v>
      </c>
      <c r="C7" s="3" t="s">
        <v>316</v>
      </c>
      <c r="D7" s="3" t="s">
        <v>317</v>
      </c>
      <c r="E7" s="3" t="s">
        <v>318</v>
      </c>
      <c r="I7" s="3" t="s">
        <v>319</v>
      </c>
      <c r="J7" s="3" t="s">
        <v>300</v>
      </c>
    </row>
    <row r="8" spans="1:10">
      <c r="A8" s="3">
        <v>7</v>
      </c>
      <c r="B8" s="3" t="s">
        <v>35</v>
      </c>
      <c r="C8" s="3" t="s">
        <v>320</v>
      </c>
      <c r="D8" s="3" t="s">
        <v>321</v>
      </c>
      <c r="E8" s="3" t="s">
        <v>282</v>
      </c>
      <c r="I8" s="3" t="s">
        <v>322</v>
      </c>
      <c r="J8" s="3" t="s">
        <v>300</v>
      </c>
    </row>
    <row r="9" spans="1:10">
      <c r="A9" s="3">
        <v>8</v>
      </c>
      <c r="B9" s="3" t="s">
        <v>35</v>
      </c>
      <c r="C9" s="3" t="s">
        <v>323</v>
      </c>
      <c r="D9" s="3" t="s">
        <v>324</v>
      </c>
      <c r="E9" s="3" t="s">
        <v>325</v>
      </c>
      <c r="I9" s="3" t="s">
        <v>326</v>
      </c>
      <c r="J9" s="3" t="s">
        <v>300</v>
      </c>
    </row>
    <row r="10" spans="1:10">
      <c r="A10" s="3">
        <v>9</v>
      </c>
      <c r="B10" s="3" t="s">
        <v>35</v>
      </c>
      <c r="C10" s="3" t="s">
        <v>327</v>
      </c>
      <c r="D10" s="3" t="s">
        <v>328</v>
      </c>
      <c r="E10" s="3" t="s">
        <v>282</v>
      </c>
      <c r="F10" s="3" t="s">
        <v>329</v>
      </c>
      <c r="I10" s="3" t="s">
        <v>330</v>
      </c>
      <c r="J10" s="3" t="s">
        <v>300</v>
      </c>
    </row>
    <row r="11" spans="1:10">
      <c r="A11" s="3">
        <v>10</v>
      </c>
      <c r="B11" s="3" t="s">
        <v>35</v>
      </c>
      <c r="C11" s="3" t="s">
        <v>331</v>
      </c>
      <c r="D11" s="3" t="s">
        <v>332</v>
      </c>
      <c r="E11" s="3" t="s">
        <v>333</v>
      </c>
      <c r="I11" s="3" t="s">
        <v>334</v>
      </c>
      <c r="J11" s="3" t="s">
        <v>300</v>
      </c>
    </row>
    <row r="12" spans="1:10">
      <c r="A12" s="3">
        <v>11</v>
      </c>
      <c r="B12" s="3" t="s">
        <v>35</v>
      </c>
      <c r="C12" s="3" t="s">
        <v>335</v>
      </c>
      <c r="D12" s="3" t="s">
        <v>336</v>
      </c>
      <c r="E12" s="3" t="s">
        <v>333</v>
      </c>
      <c r="I12" s="3" t="s">
        <v>337</v>
      </c>
      <c r="J12" s="3" t="s">
        <v>300</v>
      </c>
    </row>
    <row r="13" spans="1:10">
      <c r="A13" s="3">
        <v>12</v>
      </c>
      <c r="B13" s="3" t="s">
        <v>35</v>
      </c>
      <c r="C13" s="3" t="s">
        <v>283</v>
      </c>
      <c r="D13" s="3" t="s">
        <v>284</v>
      </c>
      <c r="E13" s="3" t="s">
        <v>282</v>
      </c>
      <c r="I13" s="3" t="s">
        <v>285</v>
      </c>
      <c r="J13" s="3" t="s">
        <v>300</v>
      </c>
    </row>
    <row r="14" spans="1:10">
      <c r="A14" s="3">
        <v>13</v>
      </c>
      <c r="B14" s="3" t="s">
        <v>35</v>
      </c>
      <c r="C14" s="3" t="s">
        <v>338</v>
      </c>
      <c r="D14" s="3" t="s">
        <v>339</v>
      </c>
      <c r="E14" s="3" t="s">
        <v>282</v>
      </c>
      <c r="I14" s="3" t="s">
        <v>340</v>
      </c>
      <c r="J14" s="3" t="s">
        <v>300</v>
      </c>
    </row>
    <row r="15" spans="1:10">
      <c r="A15" s="3">
        <v>14</v>
      </c>
      <c r="B15" s="3" t="s">
        <v>35</v>
      </c>
      <c r="C15" s="3" t="s">
        <v>341</v>
      </c>
      <c r="D15" s="3" t="s">
        <v>342</v>
      </c>
      <c r="E15" s="3" t="s">
        <v>310</v>
      </c>
      <c r="I15" s="3" t="s">
        <v>343</v>
      </c>
      <c r="J15" s="3" t="s">
        <v>300</v>
      </c>
    </row>
    <row r="16" spans="1:10">
      <c r="A16" s="3">
        <v>15</v>
      </c>
      <c r="B16" s="3" t="s">
        <v>35</v>
      </c>
      <c r="C16" s="3" t="s">
        <v>344</v>
      </c>
      <c r="D16" s="3" t="s">
        <v>345</v>
      </c>
      <c r="E16" s="3" t="s">
        <v>282</v>
      </c>
      <c r="F16" s="3" t="s">
        <v>311</v>
      </c>
      <c r="I16" s="3" t="s">
        <v>346</v>
      </c>
      <c r="J16" s="3" t="s">
        <v>300</v>
      </c>
    </row>
    <row r="17" spans="1:10">
      <c r="A17" s="3">
        <v>16</v>
      </c>
      <c r="B17" s="3" t="s">
        <v>35</v>
      </c>
      <c r="C17" s="3" t="s">
        <v>347</v>
      </c>
      <c r="D17" s="3" t="s">
        <v>348</v>
      </c>
      <c r="E17" s="3" t="s">
        <v>310</v>
      </c>
      <c r="I17" s="3" t="s">
        <v>349</v>
      </c>
      <c r="J17" s="3" t="s">
        <v>300</v>
      </c>
    </row>
    <row r="18" spans="1:10">
      <c r="A18" s="3">
        <v>17</v>
      </c>
      <c r="B18" s="3" t="s">
        <v>35</v>
      </c>
      <c r="C18" s="3" t="s">
        <v>350</v>
      </c>
      <c r="D18" s="3" t="s">
        <v>351</v>
      </c>
      <c r="E18" s="3" t="s">
        <v>282</v>
      </c>
      <c r="F18" s="3" t="s">
        <v>311</v>
      </c>
      <c r="I18" s="3" t="s">
        <v>352</v>
      </c>
      <c r="J18" s="3" t="s">
        <v>300</v>
      </c>
    </row>
    <row r="19" spans="1:10">
      <c r="A19" s="3">
        <v>18</v>
      </c>
      <c r="B19" s="3" t="s">
        <v>35</v>
      </c>
      <c r="C19" s="3" t="s">
        <v>353</v>
      </c>
      <c r="D19" s="3" t="s">
        <v>354</v>
      </c>
      <c r="E19" s="3" t="s">
        <v>355</v>
      </c>
      <c r="I19" s="3" t="s">
        <v>356</v>
      </c>
      <c r="J19" s="3" t="s">
        <v>300</v>
      </c>
    </row>
    <row r="20" spans="1:10">
      <c r="A20" s="3">
        <v>19</v>
      </c>
      <c r="B20" s="3" t="s">
        <v>35</v>
      </c>
      <c r="C20" s="3" t="s">
        <v>357</v>
      </c>
      <c r="D20" s="3" t="s">
        <v>358</v>
      </c>
      <c r="E20" s="3" t="s">
        <v>359</v>
      </c>
      <c r="I20" s="3" t="s">
        <v>360</v>
      </c>
      <c r="J20" s="3" t="s">
        <v>300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Hyp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List00">
    <tabColor rgb="FFFFCC99"/>
  </sheetPr>
  <dimension ref="A1"/>
  <sheetViews>
    <sheetView workbookViewId="0"/>
  </sheetViews>
  <sheetFormatPr defaultRowHeight="11.25"/>
  <cols>
    <col min="1" max="16384" width="9.140625" style="15"/>
  </cols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List04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List07">
    <tabColor indexed="47"/>
  </sheetPr>
  <dimension ref="A1"/>
  <sheetViews>
    <sheetView workbookViewId="0">
      <selection activeCell="R45" sqref="R45"/>
    </sheetView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61"/>
  </cols>
  <sheetData/>
  <sheetProtection formatColumns="0" formatRows="0"/>
  <phoneticPr fontId="3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21"/>
  </sheetPr>
  <dimension ref="A1:J31"/>
  <sheetViews>
    <sheetView showGridLines="0" topLeftCell="D3" zoomScaleNormal="100" workbookViewId="0">
      <selection activeCell="F31" sqref="F31"/>
    </sheetView>
  </sheetViews>
  <sheetFormatPr defaultColWidth="9.140625" defaultRowHeight="11.25"/>
  <cols>
    <col min="1" max="1" width="10.7109375" style="22" hidden="1" customWidth="1"/>
    <col min="2" max="2" width="10.7109375" style="19" hidden="1" customWidth="1"/>
    <col min="3" max="3" width="3.7109375" style="23" hidden="1" customWidth="1"/>
    <col min="4" max="4" width="3.7109375" style="27" customWidth="1"/>
    <col min="5" max="5" width="30.140625" style="27" customWidth="1"/>
    <col min="6" max="6" width="50.7109375" style="27" customWidth="1"/>
    <col min="7" max="7" width="8.28515625" style="26" customWidth="1"/>
    <col min="8" max="16384" width="9.140625" style="27"/>
  </cols>
  <sheetData>
    <row r="1" spans="1:10" s="20" customFormat="1" ht="13.5" hidden="1" customHeight="1">
      <c r="A1" s="18"/>
      <c r="B1" s="19"/>
      <c r="G1" s="21"/>
    </row>
    <row r="2" spans="1:10" s="20" customFormat="1" ht="12" hidden="1" customHeight="1">
      <c r="A2" s="18"/>
      <c r="B2" s="19"/>
      <c r="G2" s="21"/>
    </row>
    <row r="4" spans="1:10">
      <c r="D4" s="24"/>
      <c r="E4" s="25"/>
      <c r="F4" s="200" t="str">
        <f>version</f>
        <v>Версия 1.0</v>
      </c>
    </row>
    <row r="5" spans="1:10" ht="30.75" customHeight="1">
      <c r="D5" s="28"/>
      <c r="E5" s="296" t="s">
        <v>260</v>
      </c>
      <c r="F5" s="296"/>
      <c r="G5" s="29"/>
    </row>
    <row r="6" spans="1:10">
      <c r="D6" s="24"/>
      <c r="E6" s="201"/>
      <c r="F6" s="202"/>
      <c r="G6" s="29"/>
    </row>
    <row r="7" spans="1:10" ht="19.5">
      <c r="D7" s="28"/>
      <c r="E7" s="30" t="s">
        <v>91</v>
      </c>
      <c r="F7" s="204" t="s">
        <v>35</v>
      </c>
      <c r="G7" s="203"/>
    </row>
    <row r="8" spans="1:10" ht="3.75" customHeight="1">
      <c r="A8" s="31"/>
      <c r="D8" s="32"/>
      <c r="E8" s="30"/>
      <c r="F8" s="205"/>
      <c r="G8" s="33"/>
    </row>
    <row r="9" spans="1:10" ht="19.5">
      <c r="D9" s="28"/>
      <c r="E9" s="30" t="s">
        <v>92</v>
      </c>
      <c r="F9" s="207">
        <v>2022</v>
      </c>
      <c r="G9" s="206"/>
    </row>
    <row r="10" spans="1:10" ht="3.75" customHeight="1">
      <c r="A10" s="31"/>
      <c r="D10" s="32"/>
      <c r="E10" s="30"/>
      <c r="F10" s="205"/>
      <c r="G10" s="33"/>
    </row>
    <row r="11" spans="1:10" ht="19.5">
      <c r="D11" s="28"/>
      <c r="E11" s="216" t="s">
        <v>259</v>
      </c>
      <c r="F11" s="221" t="s">
        <v>258</v>
      </c>
      <c r="G11" s="24"/>
    </row>
    <row r="12" spans="1:10" ht="3.75" customHeight="1">
      <c r="A12" s="31"/>
      <c r="D12" s="32"/>
      <c r="E12" s="30"/>
      <c r="F12" s="205"/>
      <c r="G12" s="33"/>
    </row>
    <row r="13" spans="1:10" ht="19.5">
      <c r="C13" s="34"/>
      <c r="D13" s="35"/>
      <c r="E13" s="36" t="s">
        <v>124</v>
      </c>
      <c r="F13" s="209" t="s">
        <v>323</v>
      </c>
      <c r="G13" s="208"/>
      <c r="H13" s="37"/>
      <c r="J13" s="42"/>
    </row>
    <row r="14" spans="1:10" ht="19.5">
      <c r="C14" s="34"/>
      <c r="D14" s="35"/>
      <c r="E14" s="36" t="s">
        <v>93</v>
      </c>
      <c r="F14" s="210" t="s">
        <v>324</v>
      </c>
      <c r="G14" s="208"/>
      <c r="H14" s="37"/>
      <c r="J14" s="42"/>
    </row>
    <row r="15" spans="1:10" ht="19.5">
      <c r="C15" s="34"/>
      <c r="D15" s="35"/>
      <c r="E15" s="36" t="s">
        <v>94</v>
      </c>
      <c r="F15" s="210" t="s">
        <v>325</v>
      </c>
      <c r="G15" s="208"/>
      <c r="H15" s="37"/>
      <c r="J15" s="42"/>
    </row>
    <row r="16" spans="1:10" ht="19.5">
      <c r="C16" s="34"/>
      <c r="D16" s="35"/>
      <c r="E16" s="220" t="s">
        <v>269</v>
      </c>
      <c r="F16" s="221" t="s">
        <v>326</v>
      </c>
      <c r="G16" s="219"/>
      <c r="H16" s="37"/>
      <c r="J16" s="42"/>
    </row>
    <row r="17" spans="1:10" ht="19.5">
      <c r="C17" s="34"/>
      <c r="D17" s="35"/>
      <c r="E17" s="220" t="s">
        <v>257</v>
      </c>
      <c r="F17" s="221" t="s">
        <v>286</v>
      </c>
      <c r="G17" s="219"/>
      <c r="H17" s="37"/>
      <c r="J17" s="42"/>
    </row>
    <row r="18" spans="1:10" ht="20.100000000000001" customHeight="1">
      <c r="A18" s="39"/>
      <c r="D18" s="24"/>
      <c r="F18" s="211" t="s">
        <v>125</v>
      </c>
      <c r="G18" s="33"/>
    </row>
    <row r="19" spans="1:10" ht="20.100000000000001" customHeight="1">
      <c r="A19" s="39"/>
      <c r="B19" s="40"/>
      <c r="D19" s="41"/>
      <c r="E19" s="38" t="s">
        <v>216</v>
      </c>
      <c r="F19" s="213" t="s">
        <v>361</v>
      </c>
      <c r="G19" s="212"/>
    </row>
    <row r="20" spans="1:10" ht="20.100000000000001" customHeight="1">
      <c r="A20" s="39"/>
      <c r="B20" s="40"/>
      <c r="D20" s="41"/>
      <c r="E20" s="38" t="s">
        <v>217</v>
      </c>
      <c r="F20" s="213" t="s">
        <v>363</v>
      </c>
      <c r="G20" s="212"/>
    </row>
    <row r="21" spans="1:10" ht="20.100000000000001" customHeight="1">
      <c r="A21" s="39"/>
      <c r="D21" s="24"/>
      <c r="F21" s="211" t="s">
        <v>126</v>
      </c>
      <c r="G21" s="33"/>
    </row>
    <row r="22" spans="1:10" ht="20.100000000000001" customHeight="1">
      <c r="A22" s="39"/>
      <c r="B22" s="40"/>
      <c r="D22" s="41"/>
      <c r="E22" s="38" t="s">
        <v>0</v>
      </c>
      <c r="F22" s="213" t="s">
        <v>362</v>
      </c>
      <c r="G22" s="212"/>
    </row>
    <row r="23" spans="1:10" ht="20.100000000000001" customHeight="1">
      <c r="A23" s="39"/>
      <c r="B23" s="40"/>
      <c r="D23" s="41"/>
      <c r="E23" s="38" t="s">
        <v>2</v>
      </c>
      <c r="F23" s="213" t="s">
        <v>364</v>
      </c>
      <c r="G23" s="212"/>
    </row>
    <row r="24" spans="1:10" ht="20.100000000000001" customHeight="1">
      <c r="A24" s="39"/>
      <c r="D24" s="24"/>
      <c r="F24" s="211" t="s">
        <v>127</v>
      </c>
      <c r="G24" s="33"/>
    </row>
    <row r="25" spans="1:10" ht="20.100000000000001" customHeight="1">
      <c r="A25" s="39"/>
      <c r="B25" s="40"/>
      <c r="D25" s="41"/>
      <c r="E25" s="38" t="s">
        <v>0</v>
      </c>
      <c r="F25" s="213" t="s">
        <v>365</v>
      </c>
      <c r="G25" s="212"/>
    </row>
    <row r="26" spans="1:10" ht="20.100000000000001" customHeight="1">
      <c r="A26" s="39"/>
      <c r="B26" s="40"/>
      <c r="D26" s="41"/>
      <c r="E26" s="38" t="s">
        <v>2</v>
      </c>
      <c r="F26" s="213" t="s">
        <v>127</v>
      </c>
      <c r="G26" s="212"/>
    </row>
    <row r="27" spans="1:10" ht="20.100000000000001" customHeight="1">
      <c r="A27" s="39"/>
      <c r="D27" s="24"/>
      <c r="F27" s="211" t="s">
        <v>9</v>
      </c>
      <c r="G27" s="33"/>
    </row>
    <row r="28" spans="1:10" ht="20.100000000000001" customHeight="1">
      <c r="A28" s="39"/>
      <c r="B28" s="40"/>
      <c r="D28" s="41"/>
      <c r="E28" s="38" t="s">
        <v>0</v>
      </c>
      <c r="F28" s="215" t="s">
        <v>366</v>
      </c>
      <c r="G28" s="212"/>
    </row>
    <row r="29" spans="1:10" ht="20.100000000000001" customHeight="1">
      <c r="A29" s="39"/>
      <c r="B29" s="40"/>
      <c r="D29" s="41"/>
      <c r="E29" s="38" t="s">
        <v>2</v>
      </c>
      <c r="F29" s="215" t="s">
        <v>367</v>
      </c>
      <c r="G29" s="212"/>
    </row>
    <row r="30" spans="1:10" ht="20.100000000000001" customHeight="1">
      <c r="A30" s="39"/>
      <c r="B30" s="40"/>
      <c r="D30" s="41"/>
      <c r="E30" s="38" t="s">
        <v>1</v>
      </c>
      <c r="F30" s="215" t="s">
        <v>368</v>
      </c>
      <c r="G30" s="212"/>
    </row>
    <row r="31" spans="1:10" ht="20.100000000000001" customHeight="1">
      <c r="A31" s="39"/>
      <c r="B31" s="40"/>
      <c r="D31" s="41"/>
      <c r="E31" s="38" t="s">
        <v>3</v>
      </c>
      <c r="F31" s="214" t="s">
        <v>369</v>
      </c>
      <c r="G31" s="212"/>
    </row>
  </sheetData>
  <sheetProtection algorithmName="SHA-512" hashValue="j9gTaYF4Ygp92Y9tYAVFRwhazXD3VU/ZjnW1r3xEW3QFD4oYIhBAjpNUsD1iWy61OTf5dec6+U9REewheX2tMw==" saltValue="T+du3cRCJiNQyF2w5VKvMw==" spinCount="100000" sheet="1" objects="1" scenarios="1" formatColumns="0" formatRows="0" autoFilter="0"/>
  <dataConsolidate/>
  <mergeCells count="1">
    <mergeCell ref="E5:F5"/>
  </mergeCells>
  <phoneticPr fontId="8" type="noConversion"/>
  <dataValidations xWindow="619" yWindow="317" count="3">
    <dataValidation type="textLength" operator="lessThanOrEqual" allowBlank="1" showInputMessage="1" showErrorMessage="1" errorTitle="Ошибка" error="Допускается ввод не более 900 символов!" sqref="F28:F31 F25:F26 F22:F23 F19:F20" xr:uid="{00000000-0002-0000-0200-000000000000}">
      <formula1>900</formula1>
    </dataValidation>
    <dataValidation allowBlank="1" showInputMessage="1" showErrorMessage="1" promptTitle="Ввод" prompt="Для выбора организации необходимо два раза нажать левую кнопку мыши!" sqref="F13" xr:uid="{00000000-0002-0000-0200-000001000000}"/>
    <dataValidation operator="lessThanOrEqual" allowBlank="1" showInputMessage="1" showErrorMessage="1" errorTitle="Ошибка" error="Допускается ввод не более 900 символов!" sqref="F11" xr:uid="{00000000-0002-0000-0200-000002000000}"/>
  </dataValidations>
  <pageMargins left="0.75" right="0.75" top="1" bottom="1" header="0.5" footer="0.5"/>
  <pageSetup paperSize="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/>
  <cols>
    <col min="1" max="26" width="9.140625" style="162"/>
    <col min="27" max="36" width="9.140625" style="163"/>
    <col min="37" max="16384" width="9.140625" style="162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frmCheckUpdates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64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1">
    <tabColor indexed="30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W24" sqref="W24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22" width="10.7109375" style="68" customWidth="1"/>
    <col min="23" max="23" width="35.42578125" style="68" customWidth="1"/>
    <col min="24" max="38" width="14.140625" style="48"/>
    <col min="39" max="54" width="14.140625" style="48" customWidth="1"/>
    <col min="55" max="16384" width="14.140625" style="48"/>
  </cols>
  <sheetData>
    <row r="1" spans="1:23" s="57" customFormat="1" hidden="1">
      <c r="A1" s="50"/>
      <c r="B1" s="51">
        <v>0</v>
      </c>
      <c r="C1" s="52">
        <v>0</v>
      </c>
      <c r="D1" s="52">
        <v>0</v>
      </c>
      <c r="E1" s="53">
        <f>god</f>
        <v>2022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6" t="s">
        <v>131</v>
      </c>
      <c r="L1" s="56" t="s">
        <v>132</v>
      </c>
      <c r="M1" s="56" t="s">
        <v>133</v>
      </c>
      <c r="N1" s="56" t="s">
        <v>134</v>
      </c>
      <c r="O1" s="56" t="s">
        <v>135</v>
      </c>
      <c r="P1" s="56" t="s">
        <v>136</v>
      </c>
      <c r="Q1" s="56" t="s">
        <v>137</v>
      </c>
      <c r="R1" s="56" t="s">
        <v>138</v>
      </c>
      <c r="S1" s="56" t="s">
        <v>139</v>
      </c>
      <c r="T1" s="56" t="s">
        <v>140</v>
      </c>
      <c r="U1" s="56" t="s">
        <v>141</v>
      </c>
      <c r="V1" s="56" t="s">
        <v>5</v>
      </c>
      <c r="W1" s="54"/>
    </row>
    <row r="2" spans="1:23" s="59" customFormat="1" ht="11.25" hidden="1">
      <c r="A2" s="58"/>
      <c r="D2" s="60"/>
      <c r="G2" s="61">
        <f>$E$1-2</f>
        <v>2020</v>
      </c>
      <c r="H2" s="61">
        <f>$E$1-2</f>
        <v>2020</v>
      </c>
      <c r="I2" s="61">
        <f>$E$1-1</f>
        <v>2021</v>
      </c>
      <c r="J2" s="61">
        <f t="shared" ref="J2:V2" si="0">$E$1</f>
        <v>2022</v>
      </c>
      <c r="K2" s="61">
        <f t="shared" si="0"/>
        <v>2022</v>
      </c>
      <c r="L2" s="61">
        <f t="shared" si="0"/>
        <v>2022</v>
      </c>
      <c r="M2" s="61">
        <f t="shared" si="0"/>
        <v>2022</v>
      </c>
      <c r="N2" s="61">
        <f t="shared" si="0"/>
        <v>2022</v>
      </c>
      <c r="O2" s="61">
        <f t="shared" si="0"/>
        <v>2022</v>
      </c>
      <c r="P2" s="61">
        <f t="shared" si="0"/>
        <v>2022</v>
      </c>
      <c r="Q2" s="61">
        <f t="shared" si="0"/>
        <v>2022</v>
      </c>
      <c r="R2" s="61">
        <f t="shared" si="0"/>
        <v>2022</v>
      </c>
      <c r="S2" s="61">
        <f t="shared" si="0"/>
        <v>2022</v>
      </c>
      <c r="T2" s="61">
        <f t="shared" si="0"/>
        <v>2022</v>
      </c>
      <c r="U2" s="61">
        <f t="shared" si="0"/>
        <v>2022</v>
      </c>
      <c r="V2" s="61">
        <f t="shared" si="0"/>
        <v>2022</v>
      </c>
    </row>
    <row r="3" spans="1:23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</row>
    <row r="4" spans="1:23" s="68" customFormat="1" ht="11.25" hidden="1">
      <c r="A4" s="64"/>
      <c r="B4" s="65"/>
      <c r="C4" s="66"/>
      <c r="D4" s="67"/>
    </row>
    <row r="5" spans="1:23" s="68" customFormat="1" ht="11.25" hidden="1">
      <c r="A5" s="64"/>
      <c r="B5" s="65"/>
      <c r="C5" s="66"/>
      <c r="D5" s="67"/>
    </row>
    <row r="6" spans="1:23" s="68" customFormat="1" ht="11.25" hidden="1">
      <c r="A6" s="69"/>
      <c r="B6" s="65"/>
      <c r="C6" s="66"/>
      <c r="D6" s="67"/>
    </row>
    <row r="7" spans="1:23" s="74" customFormat="1" ht="11.25">
      <c r="A7" s="70"/>
      <c r="B7" s="71"/>
      <c r="C7" s="72"/>
      <c r="D7" s="73"/>
      <c r="W7" s="225" t="s">
        <v>161</v>
      </c>
    </row>
    <row r="8" spans="1:23" s="68" customFormat="1" ht="29.25" customHeight="1">
      <c r="A8" s="69"/>
      <c r="B8" s="65"/>
      <c r="C8" s="75"/>
      <c r="D8" s="29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ЗАО "Акрос" по технологическому расходу электроэнергии (мощности) - потерям в электрических сетях на 2022 год в регионе: Камчатский край</v>
      </c>
      <c r="E8" s="298"/>
      <c r="F8" s="298"/>
      <c r="G8" s="298"/>
      <c r="H8" s="298"/>
      <c r="I8" s="298"/>
      <c r="J8" s="298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6"/>
    </row>
    <row r="9" spans="1:23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3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 t="shared" ref="G10:V10" si="1">G3&amp;" "&amp;G2&amp;" "&amp;G1</f>
        <v>План 2020 Год</v>
      </c>
      <c r="H10" s="168" t="str">
        <f t="shared" si="1"/>
        <v>Факт 2020 Год</v>
      </c>
      <c r="I10" s="168" t="str">
        <f t="shared" si="1"/>
        <v>План 2021 Год</v>
      </c>
      <c r="J10" s="168" t="str">
        <f t="shared" si="1"/>
        <v>План 2022 Январь</v>
      </c>
      <c r="K10" s="168" t="str">
        <f t="shared" si="1"/>
        <v>План 2022 Февраль</v>
      </c>
      <c r="L10" s="168" t="str">
        <f t="shared" si="1"/>
        <v>План 2022 Март</v>
      </c>
      <c r="M10" s="168" t="str">
        <f t="shared" si="1"/>
        <v>План 2022 Апрель</v>
      </c>
      <c r="N10" s="168" t="str">
        <f t="shared" si="1"/>
        <v>План 2022 Май</v>
      </c>
      <c r="O10" s="168" t="str">
        <f t="shared" si="1"/>
        <v>План 2022 Июнь</v>
      </c>
      <c r="P10" s="168" t="str">
        <f t="shared" si="1"/>
        <v>План 2022 Июль</v>
      </c>
      <c r="Q10" s="168" t="str">
        <f t="shared" si="1"/>
        <v>План 2022 Август</v>
      </c>
      <c r="R10" s="168" t="str">
        <f t="shared" si="1"/>
        <v>План 2022 Сентябрь</v>
      </c>
      <c r="S10" s="168" t="str">
        <f t="shared" si="1"/>
        <v>План 2022 Октябрь</v>
      </c>
      <c r="T10" s="168" t="str">
        <f t="shared" si="1"/>
        <v>План 2022 Ноябрь</v>
      </c>
      <c r="U10" s="168" t="str">
        <f t="shared" si="1"/>
        <v>План 2022 Декабрь</v>
      </c>
      <c r="V10" s="168" t="str">
        <f t="shared" si="1"/>
        <v>План 2022 Год</v>
      </c>
      <c r="W10" s="168" t="s">
        <v>95</v>
      </c>
    </row>
    <row r="11" spans="1:23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  <c r="K11" s="169">
        <v>8</v>
      </c>
      <c r="L11" s="169">
        <v>9</v>
      </c>
      <c r="M11" s="169">
        <v>10</v>
      </c>
      <c r="N11" s="169">
        <v>11</v>
      </c>
      <c r="O11" s="169">
        <v>12</v>
      </c>
      <c r="P11" s="169">
        <v>13</v>
      </c>
      <c r="Q11" s="169">
        <v>14</v>
      </c>
      <c r="R11" s="169">
        <v>15</v>
      </c>
      <c r="S11" s="169">
        <v>16</v>
      </c>
      <c r="T11" s="169">
        <v>17</v>
      </c>
      <c r="U11" s="169">
        <v>18</v>
      </c>
      <c r="V11" s="169">
        <v>19</v>
      </c>
      <c r="W11" s="169">
        <v>20</v>
      </c>
    </row>
    <row r="12" spans="1:23" s="68" customFormat="1" ht="11.25">
      <c r="A12" s="69"/>
      <c r="B12" s="65"/>
      <c r="C12" s="66"/>
      <c r="D12" s="233" t="s">
        <v>262</v>
      </c>
      <c r="E12" s="229"/>
      <c r="F12" s="230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2"/>
      <c r="W12" s="232"/>
    </row>
    <row r="13" spans="1:23" s="68" customFormat="1" ht="11.25">
      <c r="A13" s="69"/>
      <c r="B13" s="65"/>
      <c r="C13" s="66"/>
      <c r="D13" s="226"/>
      <c r="E13" s="226" t="s">
        <v>151</v>
      </c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</row>
    <row r="14" spans="1:23" s="68" customFormat="1" ht="11.2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19">
        <v>7.4660000000000002</v>
      </c>
      <c r="H14" s="119">
        <v>7.0937520000000003</v>
      </c>
      <c r="I14" s="119">
        <v>8.4550000000000001</v>
      </c>
      <c r="J14" s="119">
        <v>0.75</v>
      </c>
      <c r="K14" s="119">
        <v>0.78</v>
      </c>
      <c r="L14" s="119">
        <v>0.78</v>
      </c>
      <c r="M14" s="119">
        <v>0.75</v>
      </c>
      <c r="N14" s="119">
        <v>0.78</v>
      </c>
      <c r="O14" s="119">
        <v>0.79</v>
      </c>
      <c r="P14" s="119">
        <v>0.81</v>
      </c>
      <c r="Q14" s="119">
        <v>0.85</v>
      </c>
      <c r="R14" s="119">
        <v>0.83</v>
      </c>
      <c r="S14" s="119">
        <v>0.82499999999999996</v>
      </c>
      <c r="T14" s="119">
        <v>0.81</v>
      </c>
      <c r="U14" s="119">
        <v>0.78</v>
      </c>
      <c r="V14" s="120">
        <f>SUM(J14:U14)</f>
        <v>9.5349999999999984</v>
      </c>
      <c r="W14" s="223"/>
    </row>
    <row r="15" spans="1:23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1">
        <f t="shared" ref="G15:U15" si="2">SUM(G16:G17)</f>
        <v>0.32319999999999999</v>
      </c>
      <c r="H15" s="121">
        <f t="shared" si="2"/>
        <v>0.30521300000000001</v>
      </c>
      <c r="I15" s="121">
        <f t="shared" si="2"/>
        <v>0.37574299999999999</v>
      </c>
      <c r="J15" s="121">
        <f t="shared" si="2"/>
        <v>3.2250000000000001E-2</v>
      </c>
      <c r="K15" s="121">
        <f t="shared" si="2"/>
        <v>3.354E-2</v>
      </c>
      <c r="L15" s="121">
        <f t="shared" si="2"/>
        <v>3.354E-2</v>
      </c>
      <c r="M15" s="121">
        <f t="shared" si="2"/>
        <v>3.2250000000000001E-2</v>
      </c>
      <c r="N15" s="121">
        <f t="shared" si="2"/>
        <v>3.354E-2</v>
      </c>
      <c r="O15" s="121">
        <f t="shared" si="2"/>
        <v>3.397E-2</v>
      </c>
      <c r="P15" s="121">
        <f t="shared" si="2"/>
        <v>3.483E-2</v>
      </c>
      <c r="Q15" s="121">
        <f t="shared" si="2"/>
        <v>3.6549999999999999E-2</v>
      </c>
      <c r="R15" s="121">
        <f t="shared" si="2"/>
        <v>3.569E-2</v>
      </c>
      <c r="S15" s="121">
        <f t="shared" si="2"/>
        <v>3.5470000000000002E-2</v>
      </c>
      <c r="T15" s="121">
        <f t="shared" si="2"/>
        <v>3.483E-2</v>
      </c>
      <c r="U15" s="121">
        <f t="shared" si="2"/>
        <v>3.354E-2</v>
      </c>
      <c r="V15" s="120">
        <f>SUM(J15:U15)</f>
        <v>0.41000000000000003</v>
      </c>
      <c r="W15" s="223"/>
    </row>
    <row r="16" spans="1:23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2">
        <v>0.32319999999999999</v>
      </c>
      <c r="H16" s="122">
        <v>0.30521300000000001</v>
      </c>
      <c r="I16" s="122">
        <v>0.37574299999999999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0">
        <f>SUM(J16:U16)</f>
        <v>0</v>
      </c>
      <c r="W16" s="223"/>
    </row>
    <row r="17" spans="1:23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2"/>
      <c r="H17" s="122"/>
      <c r="I17" s="122"/>
      <c r="J17" s="122">
        <v>3.2250000000000001E-2</v>
      </c>
      <c r="K17" s="122">
        <v>3.354E-2</v>
      </c>
      <c r="L17" s="122">
        <v>3.354E-2</v>
      </c>
      <c r="M17" s="122">
        <v>3.2250000000000001E-2</v>
      </c>
      <c r="N17" s="122">
        <v>3.354E-2</v>
      </c>
      <c r="O17" s="122">
        <v>3.397E-2</v>
      </c>
      <c r="P17" s="122">
        <v>3.483E-2</v>
      </c>
      <c r="Q17" s="122">
        <v>3.6549999999999999E-2</v>
      </c>
      <c r="R17" s="122">
        <v>3.569E-2</v>
      </c>
      <c r="S17" s="122">
        <v>3.5470000000000002E-2</v>
      </c>
      <c r="T17" s="122">
        <v>3.483E-2</v>
      </c>
      <c r="U17" s="122">
        <v>3.354E-2</v>
      </c>
      <c r="V17" s="120">
        <f>SUM(J17:U17)</f>
        <v>0.41000000000000003</v>
      </c>
      <c r="W17" s="223"/>
    </row>
    <row r="18" spans="1:23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 t="shared" ref="G18:V18" si="3">IF(G14=0,0,G15/G14*100)</f>
        <v>4.3289579426734521</v>
      </c>
      <c r="H18" s="121">
        <f t="shared" si="3"/>
        <v>4.3025609014806268</v>
      </c>
      <c r="I18" s="121">
        <f t="shared" si="3"/>
        <v>4.4440331164991136</v>
      </c>
      <c r="J18" s="121">
        <f t="shared" si="3"/>
        <v>4.3000000000000007</v>
      </c>
      <c r="K18" s="121">
        <f t="shared" si="3"/>
        <v>4.3</v>
      </c>
      <c r="L18" s="121">
        <f t="shared" si="3"/>
        <v>4.3</v>
      </c>
      <c r="M18" s="121">
        <f t="shared" si="3"/>
        <v>4.3000000000000007</v>
      </c>
      <c r="N18" s="121">
        <f t="shared" si="3"/>
        <v>4.3</v>
      </c>
      <c r="O18" s="121">
        <f t="shared" si="3"/>
        <v>4.3</v>
      </c>
      <c r="P18" s="121">
        <f t="shared" si="3"/>
        <v>4.3</v>
      </c>
      <c r="Q18" s="121">
        <f t="shared" si="3"/>
        <v>4.3000000000000007</v>
      </c>
      <c r="R18" s="121">
        <f t="shared" si="3"/>
        <v>4.3000000000000007</v>
      </c>
      <c r="S18" s="121">
        <f t="shared" si="3"/>
        <v>4.2993939393939398</v>
      </c>
      <c r="T18" s="121">
        <f t="shared" si="3"/>
        <v>4.3</v>
      </c>
      <c r="U18" s="121">
        <f t="shared" si="3"/>
        <v>4.3</v>
      </c>
      <c r="V18" s="121">
        <f t="shared" si="3"/>
        <v>4.2999475616151033</v>
      </c>
      <c r="W18" s="224"/>
    </row>
    <row r="19" spans="1:23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1">
        <f t="shared" ref="G19:U19" si="4">G14-G15</f>
        <v>7.1428000000000003</v>
      </c>
      <c r="H19" s="121">
        <f t="shared" si="4"/>
        <v>6.7885390000000001</v>
      </c>
      <c r="I19" s="121">
        <f t="shared" si="4"/>
        <v>8.0792570000000001</v>
      </c>
      <c r="J19" s="121">
        <f t="shared" si="4"/>
        <v>0.71775</v>
      </c>
      <c r="K19" s="121">
        <f t="shared" si="4"/>
        <v>0.74646000000000001</v>
      </c>
      <c r="L19" s="121">
        <f t="shared" si="4"/>
        <v>0.74646000000000001</v>
      </c>
      <c r="M19" s="121">
        <f t="shared" si="4"/>
        <v>0.71775</v>
      </c>
      <c r="N19" s="121">
        <f t="shared" si="4"/>
        <v>0.74646000000000001</v>
      </c>
      <c r="O19" s="121">
        <f t="shared" si="4"/>
        <v>0.75602999999999998</v>
      </c>
      <c r="P19" s="121">
        <f t="shared" si="4"/>
        <v>0.77517000000000003</v>
      </c>
      <c r="Q19" s="121">
        <f t="shared" si="4"/>
        <v>0.81345000000000001</v>
      </c>
      <c r="R19" s="121">
        <f t="shared" si="4"/>
        <v>0.79430999999999996</v>
      </c>
      <c r="S19" s="121">
        <f t="shared" si="4"/>
        <v>0.78952999999999995</v>
      </c>
      <c r="T19" s="121">
        <f t="shared" si="4"/>
        <v>0.77517000000000003</v>
      </c>
      <c r="U19" s="121">
        <f t="shared" si="4"/>
        <v>0.74646000000000001</v>
      </c>
      <c r="V19" s="120">
        <f>SUM(J19:U19)</f>
        <v>9.125</v>
      </c>
      <c r="W19" s="223"/>
    </row>
    <row r="20" spans="1:23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0">
        <f>SUM(J20:U20)</f>
        <v>0</v>
      </c>
      <c r="W20" s="223"/>
    </row>
    <row r="21" spans="1:23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2">
        <v>7.1428000000000003</v>
      </c>
      <c r="H21" s="122">
        <v>6.7885390000000001</v>
      </c>
      <c r="I21" s="122">
        <v>8.0792570000000001</v>
      </c>
      <c r="J21" s="122">
        <v>0.71775</v>
      </c>
      <c r="K21" s="122">
        <v>0.74646000000000001</v>
      </c>
      <c r="L21" s="122">
        <v>0.74646000000000001</v>
      </c>
      <c r="M21" s="122">
        <v>0.71775</v>
      </c>
      <c r="N21" s="122">
        <v>0.74646000000000001</v>
      </c>
      <c r="O21" s="122">
        <v>0.75602999999999998</v>
      </c>
      <c r="P21" s="122">
        <v>0.77517000000000003</v>
      </c>
      <c r="Q21" s="122">
        <v>0.81345000000000001</v>
      </c>
      <c r="R21" s="122">
        <v>0.79430999999999996</v>
      </c>
      <c r="S21" s="122">
        <v>0.78952999999999995</v>
      </c>
      <c r="T21" s="122">
        <v>0.77517000000000003</v>
      </c>
      <c r="U21" s="122">
        <v>0.74646000000000001</v>
      </c>
      <c r="V21" s="120">
        <f>SUM(J21:U21)</f>
        <v>9.125</v>
      </c>
      <c r="W21" s="223"/>
    </row>
    <row r="22" spans="1:23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1.25" customHeight="1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19">
        <v>1.2984</v>
      </c>
      <c r="H23" s="119">
        <v>1.2337</v>
      </c>
      <c r="I23" s="119">
        <v>1.4703999999999999</v>
      </c>
      <c r="J23" s="119">
        <v>1.56576</v>
      </c>
      <c r="K23" s="119">
        <v>1.62839</v>
      </c>
      <c r="L23" s="119">
        <v>1.62839</v>
      </c>
      <c r="M23" s="119">
        <v>1.56576</v>
      </c>
      <c r="N23" s="119">
        <v>1.62839</v>
      </c>
      <c r="O23" s="119">
        <v>1.6492599999999999</v>
      </c>
      <c r="P23" s="119">
        <v>1.69102</v>
      </c>
      <c r="Q23" s="119">
        <v>1.7745299999999999</v>
      </c>
      <c r="R23" s="119">
        <v>1.7327760000000001</v>
      </c>
      <c r="S23" s="119">
        <v>1.7223299999999999</v>
      </c>
      <c r="T23" s="119">
        <v>1.691022</v>
      </c>
      <c r="U23" s="119">
        <v>1.62839</v>
      </c>
      <c r="V23" s="120">
        <f>SUM(J23:U23)/12</f>
        <v>1.6588348333333334</v>
      </c>
      <c r="W23" s="223"/>
    </row>
    <row r="24" spans="1:23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1">
        <f t="shared" ref="G24:V24" si="5">SUM(G25:G26)</f>
        <v>5.62E-2</v>
      </c>
      <c r="H24" s="121">
        <f t="shared" si="5"/>
        <v>5.3100000000000001E-2</v>
      </c>
      <c r="I24" s="121">
        <f t="shared" si="5"/>
        <v>6.5299999999999997E-2</v>
      </c>
      <c r="J24" s="121">
        <f t="shared" si="5"/>
        <v>6.7326999999999998E-2</v>
      </c>
      <c r="K24" s="121">
        <f t="shared" si="5"/>
        <v>7.0019999999999999E-2</v>
      </c>
      <c r="L24" s="121">
        <f t="shared" si="5"/>
        <v>7.0019999999999999E-2</v>
      </c>
      <c r="M24" s="121">
        <f t="shared" si="5"/>
        <v>6.7326999999999998E-2</v>
      </c>
      <c r="N24" s="121">
        <f t="shared" si="5"/>
        <v>7.0019999999999999E-2</v>
      </c>
      <c r="O24" s="121">
        <f t="shared" si="5"/>
        <v>7.0917999999999995E-2</v>
      </c>
      <c r="P24" s="121">
        <f t="shared" si="5"/>
        <v>7.2713E-2</v>
      </c>
      <c r="Q24" s="121">
        <f t="shared" si="5"/>
        <v>7.6303999999999997E-2</v>
      </c>
      <c r="R24" s="121">
        <f t="shared" si="5"/>
        <v>7.4509000000000006E-2</v>
      </c>
      <c r="S24" s="121">
        <f t="shared" si="5"/>
        <v>7.4050000000000005E-2</v>
      </c>
      <c r="T24" s="121">
        <f t="shared" si="5"/>
        <v>7.2713E-2</v>
      </c>
      <c r="U24" s="121">
        <f t="shared" si="5"/>
        <v>7.0019999999999999E-2</v>
      </c>
      <c r="V24" s="121">
        <f t="shared" si="5"/>
        <v>7.1328416666666672E-2</v>
      </c>
      <c r="W24" s="224"/>
    </row>
    <row r="25" spans="1:23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2">
        <v>5.62E-2</v>
      </c>
      <c r="H25" s="122">
        <v>5.3100000000000001E-2</v>
      </c>
      <c r="I25" s="122">
        <v>6.5299999999999997E-2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0">
        <f>SUM(J25:U25)/12</f>
        <v>0</v>
      </c>
      <c r="W25" s="223"/>
    </row>
    <row r="26" spans="1:23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2"/>
      <c r="H26" s="122"/>
      <c r="I26" s="122"/>
      <c r="J26" s="122">
        <v>6.7326999999999998E-2</v>
      </c>
      <c r="K26" s="122">
        <v>7.0019999999999999E-2</v>
      </c>
      <c r="L26" s="122">
        <v>7.0019999999999999E-2</v>
      </c>
      <c r="M26" s="122">
        <v>6.7326999999999998E-2</v>
      </c>
      <c r="N26" s="122">
        <v>7.0019999999999999E-2</v>
      </c>
      <c r="O26" s="122">
        <v>7.0917999999999995E-2</v>
      </c>
      <c r="P26" s="122">
        <v>7.2713E-2</v>
      </c>
      <c r="Q26" s="122">
        <v>7.6303999999999997E-2</v>
      </c>
      <c r="R26" s="122">
        <v>7.4509000000000006E-2</v>
      </c>
      <c r="S26" s="122">
        <v>7.4050000000000005E-2</v>
      </c>
      <c r="T26" s="122">
        <v>7.2713E-2</v>
      </c>
      <c r="U26" s="122">
        <v>7.0019999999999999E-2</v>
      </c>
      <c r="V26" s="120">
        <f>SUM(J26:U26)/12</f>
        <v>7.1328416666666672E-2</v>
      </c>
      <c r="W26" s="223"/>
    </row>
    <row r="27" spans="1:23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 t="shared" ref="G27:V27" si="6">IF(G23=0,0,G24/G23*100)</f>
        <v>4.3284041897720265</v>
      </c>
      <c r="H27" s="121">
        <f t="shared" si="6"/>
        <v>4.3041258004377081</v>
      </c>
      <c r="I27" s="121">
        <f t="shared" si="6"/>
        <v>4.440968443960827</v>
      </c>
      <c r="J27" s="121">
        <f t="shared" si="6"/>
        <v>4.2999565706110774</v>
      </c>
      <c r="K27" s="121">
        <f t="shared" si="6"/>
        <v>4.2999527140304226</v>
      </c>
      <c r="L27" s="121">
        <f t="shared" si="6"/>
        <v>4.2999527140304226</v>
      </c>
      <c r="M27" s="121">
        <f t="shared" si="6"/>
        <v>4.2999565706110774</v>
      </c>
      <c r="N27" s="121">
        <f t="shared" si="6"/>
        <v>4.2999527140304226</v>
      </c>
      <c r="O27" s="121">
        <f t="shared" si="6"/>
        <v>4.2999890860143335</v>
      </c>
      <c r="P27" s="121">
        <f t="shared" si="6"/>
        <v>4.2999491431207204</v>
      </c>
      <c r="Q27" s="121">
        <f t="shared" si="6"/>
        <v>4.2999554811696612</v>
      </c>
      <c r="R27" s="121">
        <f t="shared" si="6"/>
        <v>4.2999787624020644</v>
      </c>
      <c r="S27" s="121">
        <f t="shared" si="6"/>
        <v>4.2994083596058825</v>
      </c>
      <c r="T27" s="121">
        <f t="shared" si="6"/>
        <v>4.2999440574989567</v>
      </c>
      <c r="U27" s="121">
        <f t="shared" si="6"/>
        <v>4.2999527140304226</v>
      </c>
      <c r="V27" s="121">
        <f t="shared" si="6"/>
        <v>4.2999107104193319</v>
      </c>
      <c r="W27" s="224"/>
    </row>
    <row r="28" spans="1:23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1">
        <f t="shared" ref="G28:U28" si="7">G23-G24</f>
        <v>1.2422</v>
      </c>
      <c r="H28" s="121">
        <f t="shared" si="7"/>
        <v>1.1806000000000001</v>
      </c>
      <c r="I28" s="121">
        <f t="shared" si="7"/>
        <v>1.4051</v>
      </c>
      <c r="J28" s="121">
        <f t="shared" si="7"/>
        <v>1.4984330000000001</v>
      </c>
      <c r="K28" s="121">
        <f t="shared" si="7"/>
        <v>1.55837</v>
      </c>
      <c r="L28" s="121">
        <f t="shared" si="7"/>
        <v>1.55837</v>
      </c>
      <c r="M28" s="121">
        <f t="shared" si="7"/>
        <v>1.4984330000000001</v>
      </c>
      <c r="N28" s="121">
        <f t="shared" si="7"/>
        <v>1.55837</v>
      </c>
      <c r="O28" s="121">
        <f t="shared" si="7"/>
        <v>1.5783419999999999</v>
      </c>
      <c r="P28" s="121">
        <f t="shared" si="7"/>
        <v>1.6183069999999999</v>
      </c>
      <c r="Q28" s="121">
        <f t="shared" si="7"/>
        <v>1.698226</v>
      </c>
      <c r="R28" s="121">
        <f t="shared" si="7"/>
        <v>1.6582670000000002</v>
      </c>
      <c r="S28" s="121">
        <f t="shared" si="7"/>
        <v>1.64828</v>
      </c>
      <c r="T28" s="121">
        <f t="shared" si="7"/>
        <v>1.618309</v>
      </c>
      <c r="U28" s="121">
        <f t="shared" si="7"/>
        <v>1.55837</v>
      </c>
      <c r="V28" s="120">
        <f>SUM(J28:U28)/12</f>
        <v>1.5875064166666666</v>
      </c>
      <c r="W28" s="223"/>
    </row>
    <row r="29" spans="1:23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2">
        <v>1.2422</v>
      </c>
      <c r="H29" s="122">
        <v>1.1806000000000001</v>
      </c>
      <c r="I29" s="122">
        <v>1.4051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0">
        <f>SUM(J29:U29)/12</f>
        <v>0</v>
      </c>
      <c r="W29" s="223"/>
    </row>
    <row r="30" spans="1:23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2"/>
      <c r="H30" s="122"/>
      <c r="I30" s="122"/>
      <c r="J30" s="122">
        <v>1.4984</v>
      </c>
      <c r="K30" s="122">
        <v>1.5584</v>
      </c>
      <c r="L30" s="122">
        <v>1.5584</v>
      </c>
      <c r="M30" s="122">
        <v>1.4984</v>
      </c>
      <c r="N30" s="122">
        <v>1.5584</v>
      </c>
      <c r="O30" s="122">
        <v>1.5783</v>
      </c>
      <c r="P30" s="122">
        <v>1.6183000000000001</v>
      </c>
      <c r="Q30" s="122">
        <v>1.6981999999999999</v>
      </c>
      <c r="R30" s="122">
        <v>1.6583000000000001</v>
      </c>
      <c r="S30" s="122">
        <v>1.6483000000000001</v>
      </c>
      <c r="T30" s="122">
        <v>1.6183000000000001</v>
      </c>
      <c r="U30" s="122">
        <v>1.5584</v>
      </c>
      <c r="V30" s="120">
        <f>SUM(J30:U30)/12</f>
        <v>1.5875083333333333</v>
      </c>
      <c r="W30" s="223"/>
    </row>
    <row r="31" spans="1:23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1">
        <f t="shared" ref="G31:V31" si="8">SUM(G32:G33)</f>
        <v>1.2422</v>
      </c>
      <c r="H31" s="121">
        <f t="shared" si="8"/>
        <v>1.1806000000000001</v>
      </c>
      <c r="I31" s="121">
        <f t="shared" si="8"/>
        <v>1.4051</v>
      </c>
      <c r="J31" s="121">
        <f t="shared" si="8"/>
        <v>1.4984</v>
      </c>
      <c r="K31" s="121">
        <f t="shared" si="8"/>
        <v>1.5584</v>
      </c>
      <c r="L31" s="121">
        <f t="shared" si="8"/>
        <v>1.5584</v>
      </c>
      <c r="M31" s="121">
        <f t="shared" si="8"/>
        <v>1.4984</v>
      </c>
      <c r="N31" s="121">
        <f t="shared" si="8"/>
        <v>1.5584</v>
      </c>
      <c r="O31" s="121">
        <f t="shared" si="8"/>
        <v>1.5783</v>
      </c>
      <c r="P31" s="121">
        <f t="shared" si="8"/>
        <v>1.6183000000000001</v>
      </c>
      <c r="Q31" s="121">
        <f t="shared" si="8"/>
        <v>1.6981999999999999</v>
      </c>
      <c r="R31" s="121">
        <f t="shared" si="8"/>
        <v>1.6583000000000001</v>
      </c>
      <c r="S31" s="121">
        <f t="shared" si="8"/>
        <v>1.6483000000000001</v>
      </c>
      <c r="T31" s="121">
        <f t="shared" si="8"/>
        <v>1.6183000000000001</v>
      </c>
      <c r="U31" s="121">
        <f t="shared" si="8"/>
        <v>1.5584</v>
      </c>
      <c r="V31" s="121">
        <f t="shared" si="8"/>
        <v>1.5875083333333333</v>
      </c>
      <c r="W31" s="224"/>
    </row>
    <row r="32" spans="1:23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2">
        <v>1.2422</v>
      </c>
      <c r="H32" s="122">
        <v>1.1806000000000001</v>
      </c>
      <c r="I32" s="122">
        <v>1.4051</v>
      </c>
      <c r="J32" s="122">
        <v>1.4984</v>
      </c>
      <c r="K32" s="122">
        <v>1.5584</v>
      </c>
      <c r="L32" s="122">
        <v>1.5584</v>
      </c>
      <c r="M32" s="122">
        <v>1.4984</v>
      </c>
      <c r="N32" s="122">
        <v>1.5584</v>
      </c>
      <c r="O32" s="122">
        <v>1.5783</v>
      </c>
      <c r="P32" s="122">
        <v>1.6183000000000001</v>
      </c>
      <c r="Q32" s="122">
        <v>1.6981999999999999</v>
      </c>
      <c r="R32" s="122">
        <v>1.6583000000000001</v>
      </c>
      <c r="S32" s="122">
        <v>1.6483000000000001</v>
      </c>
      <c r="T32" s="122">
        <v>1.6183000000000001</v>
      </c>
      <c r="U32" s="122">
        <v>1.5584</v>
      </c>
      <c r="V32" s="120">
        <f>SUM(J32:U32)/12</f>
        <v>1.5875083333333333</v>
      </c>
      <c r="W32" s="223"/>
    </row>
    <row r="33" spans="1:23" ht="12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1">
        <f>Субабоненты!H13</f>
        <v>0</v>
      </c>
      <c r="H33" s="121">
        <f>Субабоненты!I13</f>
        <v>0</v>
      </c>
      <c r="I33" s="121">
        <f>Субабоненты!J13</f>
        <v>0</v>
      </c>
      <c r="J33" s="121">
        <f>Субабоненты!K13</f>
        <v>0</v>
      </c>
      <c r="K33" s="121">
        <f>Субабоненты!L13</f>
        <v>0</v>
      </c>
      <c r="L33" s="121">
        <f>Субабоненты!M13</f>
        <v>0</v>
      </c>
      <c r="M33" s="121">
        <f>Субабоненты!N13</f>
        <v>0</v>
      </c>
      <c r="N33" s="121">
        <f>Субабоненты!O13</f>
        <v>0</v>
      </c>
      <c r="O33" s="121">
        <f>Субабоненты!P13</f>
        <v>0</v>
      </c>
      <c r="P33" s="121">
        <f>Субабоненты!Q13</f>
        <v>0</v>
      </c>
      <c r="Q33" s="121">
        <f>Субабоненты!R13</f>
        <v>0</v>
      </c>
      <c r="R33" s="121">
        <f>Субабоненты!S13</f>
        <v>0</v>
      </c>
      <c r="S33" s="121">
        <f>Субабоненты!T13</f>
        <v>0</v>
      </c>
      <c r="T33" s="121">
        <f>Субабоненты!U13</f>
        <v>0</v>
      </c>
      <c r="U33" s="121">
        <f>Субабоненты!V13</f>
        <v>0</v>
      </c>
      <c r="V33" s="121">
        <f>Субабоненты!W13</f>
        <v>0</v>
      </c>
      <c r="W33" s="224"/>
    </row>
    <row r="34" spans="1:23" s="267" customFormat="1" hidden="1">
      <c r="A34" s="259"/>
      <c r="B34" s="54"/>
      <c r="C34" s="260"/>
      <c r="D34" s="266"/>
      <c r="E34" s="177"/>
      <c r="F34" s="167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3"/>
      <c r="W34" s="223"/>
    </row>
    <row r="35" spans="1:23" s="68" customFormat="1" ht="11.25" hidden="1">
      <c r="A35" s="69"/>
      <c r="B35" s="65"/>
      <c r="C35" s="66"/>
      <c r="D35" s="233" t="s">
        <v>263</v>
      </c>
      <c r="E35" s="229"/>
      <c r="F35" s="230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2"/>
      <c r="W35" s="232"/>
    </row>
    <row r="36" spans="1:23" s="264" customFormat="1" ht="11.25" hidden="1">
      <c r="A36" s="259"/>
      <c r="B36" s="54"/>
      <c r="C36" s="260"/>
      <c r="D36" s="261"/>
      <c r="E36" s="81"/>
      <c r="F36" s="262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</row>
    <row r="37" spans="1:23" s="264" customFormat="1" ht="11.25" hidden="1">
      <c r="A37" s="259"/>
      <c r="B37" s="54"/>
      <c r="C37" s="260"/>
      <c r="D37" s="261"/>
      <c r="E37" s="81"/>
      <c r="F37" s="262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</row>
    <row r="38" spans="1:23" ht="3" customHeight="1">
      <c r="A38" s="69"/>
      <c r="B38" s="65"/>
      <c r="E38" s="82"/>
    </row>
    <row r="39" spans="1:23" ht="20.25" customHeight="1">
      <c r="A39" s="69"/>
      <c r="B39" s="65"/>
      <c r="D39" s="300" t="s">
        <v>264</v>
      </c>
      <c r="E39" s="300"/>
      <c r="F39" s="300"/>
      <c r="G39" s="300"/>
      <c r="H39" s="83"/>
      <c r="I39" s="83"/>
      <c r="J39" s="83"/>
      <c r="M39" s="297"/>
      <c r="N39" s="297"/>
      <c r="O39" s="297"/>
      <c r="P39" s="297"/>
    </row>
    <row r="40" spans="1:23">
      <c r="A40" s="69"/>
      <c r="B40" s="65"/>
      <c r="E40" s="84"/>
      <c r="F40" s="85"/>
      <c r="G40" s="86"/>
      <c r="H40" s="86"/>
      <c r="I40" s="86"/>
      <c r="J40" s="86"/>
    </row>
    <row r="41" spans="1:23" ht="19.5" customHeight="1">
      <c r="A41" s="69"/>
      <c r="B41" s="65"/>
      <c r="D41" s="300" t="s">
        <v>130</v>
      </c>
      <c r="E41" s="300"/>
      <c r="F41" s="300"/>
      <c r="G41" s="300"/>
      <c r="H41" s="300"/>
      <c r="I41" s="300"/>
      <c r="J41" s="300"/>
      <c r="K41" s="300"/>
      <c r="M41" s="297"/>
      <c r="N41" s="297"/>
      <c r="O41" s="297"/>
      <c r="P41" s="297"/>
    </row>
    <row r="42" spans="1:23">
      <c r="D42" s="299"/>
      <c r="E42" s="299"/>
      <c r="F42" s="299"/>
      <c r="G42" s="299"/>
      <c r="H42" s="88"/>
      <c r="I42" s="88"/>
      <c r="J42" s="88"/>
    </row>
    <row r="43" spans="1:23">
      <c r="E43" s="89"/>
    </row>
  </sheetData>
  <sheetProtection algorithmName="SHA-512" hashValue="mSE3QDXBSSXlqVv/7QFwllEbhczkFd84hitL9db47PGNkfARCbXevpd2cbgP0lZhw/K7QuV2qFbd66NsAh2a1g==" saltValue="aHGfJYOgcLpvvEHn0y8zVQ==" spinCount="100000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phoneticPr fontId="1" type="noConversion"/>
  <dataValidations count="1">
    <dataValidation type="decimal" allowBlank="1" showInputMessage="1" showErrorMessage="1" sqref="G14:W37 G12:W12" xr:uid="{00000000-0002-0000-0300-000000000000}">
      <formula1>0</formula1>
      <formula2>1000000000000000</formula2>
    </dataValidation>
  </dataValidations>
  <pageMargins left="0.78740157480314965" right="0.39370078740157483" top="0.98425196850393704" bottom="0.98425196850393704" header="0" footer="0"/>
  <pageSetup paperSize="9" scale="5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2">
    <tabColor indexed="30"/>
  </sheetPr>
  <dimension ref="A1:K43"/>
  <sheetViews>
    <sheetView showGridLines="0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K27" sqref="K27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10" width="10.7109375" style="68" customWidth="1"/>
    <col min="11" max="11" width="14.140625" style="68" customWidth="1"/>
    <col min="12" max="16384" width="14.140625" style="48"/>
  </cols>
  <sheetData>
    <row r="1" spans="1:11" s="57" customFormat="1" hidden="1">
      <c r="A1" s="50"/>
      <c r="B1" s="51">
        <v>0</v>
      </c>
      <c r="C1" s="52">
        <v>0</v>
      </c>
      <c r="D1" s="52">
        <v>0</v>
      </c>
      <c r="E1" s="53">
        <f>god</f>
        <v>2022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4"/>
    </row>
    <row r="2" spans="1:11" s="59" customFormat="1" ht="11.25" hidden="1">
      <c r="A2" s="58"/>
      <c r="D2" s="60"/>
      <c r="G2" s="61">
        <f>$E$1-2</f>
        <v>2020</v>
      </c>
      <c r="H2" s="61">
        <f>$E$1-2</f>
        <v>2020</v>
      </c>
      <c r="I2" s="61">
        <f>$E$1-1</f>
        <v>2021</v>
      </c>
      <c r="J2" s="61">
        <f>$E$1</f>
        <v>2022</v>
      </c>
    </row>
    <row r="3" spans="1:11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</row>
    <row r="4" spans="1:11" s="68" customFormat="1" ht="11.25" hidden="1">
      <c r="A4" s="64"/>
      <c r="B4" s="65"/>
      <c r="C4" s="66"/>
      <c r="D4" s="67"/>
    </row>
    <row r="5" spans="1:11" s="68" customFormat="1" ht="11.25" hidden="1">
      <c r="A5" s="64"/>
      <c r="B5" s="65"/>
      <c r="C5" s="66"/>
      <c r="D5" s="67"/>
    </row>
    <row r="6" spans="1:11" s="68" customFormat="1" ht="11.25" hidden="1">
      <c r="A6" s="69"/>
      <c r="B6" s="65"/>
      <c r="C6" s="66"/>
      <c r="D6" s="67"/>
    </row>
    <row r="7" spans="1:11" s="74" customFormat="1" ht="11.25">
      <c r="A7" s="70"/>
      <c r="B7" s="71"/>
      <c r="C7" s="72"/>
      <c r="D7" s="73"/>
    </row>
    <row r="8" spans="1:11" s="68" customFormat="1" ht="29.25" customHeight="1">
      <c r="A8" s="69"/>
      <c r="B8" s="65"/>
      <c r="C8" s="75"/>
      <c r="D8" s="29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 &amp; " (поквартально)"</f>
        <v>Предложения ЗАО "Акрос" по технологическому расходу электроэнергии (мощности) - потерям в электрических сетях на 2022 год в регионе: Камчатский край (поквартально)</v>
      </c>
      <c r="E8" s="298"/>
      <c r="F8" s="298"/>
      <c r="G8" s="298"/>
      <c r="H8" s="298"/>
      <c r="I8" s="298"/>
      <c r="J8" s="298"/>
      <c r="K8" s="76"/>
    </row>
    <row r="9" spans="1:11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</row>
    <row r="10" spans="1:11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>"I квартал " &amp; god</f>
        <v>I квартал 2022</v>
      </c>
      <c r="H10" s="168" t="str">
        <f>"II квартал " &amp; god</f>
        <v>II квартал 2022</v>
      </c>
      <c r="I10" s="168" t="str">
        <f>"III квартал " &amp; god</f>
        <v>III квартал 2022</v>
      </c>
      <c r="J10" s="168" t="str">
        <f>"IV квартал " &amp; god</f>
        <v>IV квартал 2022</v>
      </c>
    </row>
    <row r="11" spans="1:11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</row>
    <row r="12" spans="1:11" s="68" customFormat="1" ht="11.25">
      <c r="A12" s="69"/>
      <c r="B12" s="65"/>
      <c r="C12" s="66"/>
      <c r="D12" s="233" t="s">
        <v>262</v>
      </c>
      <c r="E12" s="229"/>
      <c r="F12" s="230"/>
      <c r="G12" s="231"/>
      <c r="H12" s="231"/>
      <c r="I12" s="231"/>
      <c r="J12" s="231"/>
    </row>
    <row r="13" spans="1:11" s="68" customFormat="1" ht="11.25">
      <c r="A13" s="69"/>
      <c r="B13" s="65"/>
      <c r="C13" s="66"/>
      <c r="D13" s="226"/>
      <c r="E13" s="226" t="s">
        <v>151</v>
      </c>
      <c r="F13" s="227"/>
      <c r="G13" s="228"/>
      <c r="H13" s="228"/>
      <c r="I13" s="228"/>
      <c r="J13" s="228"/>
    </row>
    <row r="14" spans="1:11" s="68" customFormat="1" ht="11.2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20">
        <f>SUM('Форма 3.1'!J14:L14)</f>
        <v>2.31</v>
      </c>
      <c r="H14" s="120">
        <f>SUM('Форма 3.1'!M14:O14)</f>
        <v>2.3200000000000003</v>
      </c>
      <c r="I14" s="120">
        <f>SUM('Форма 3.1'!P14:R14)</f>
        <v>2.4900000000000002</v>
      </c>
      <c r="J14" s="120">
        <f>SUM('Форма 3.1'!S14:U14)</f>
        <v>2.415</v>
      </c>
    </row>
    <row r="15" spans="1:11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0">
        <f>SUM('Форма 3.1'!J15:L15)</f>
        <v>9.9330000000000002E-2</v>
      </c>
      <c r="H15" s="120">
        <f>SUM('Форма 3.1'!M15:O15)</f>
        <v>9.9760000000000001E-2</v>
      </c>
      <c r="I15" s="120">
        <f>SUM('Форма 3.1'!P15:R15)</f>
        <v>0.10707</v>
      </c>
      <c r="J15" s="120">
        <f>SUM('Форма 3.1'!S15:U15)</f>
        <v>0.10384</v>
      </c>
    </row>
    <row r="16" spans="1:11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0">
        <f>SUM('Форма 3.1'!J16:L16)</f>
        <v>0</v>
      </c>
      <c r="H16" s="120">
        <f>SUM('Форма 3.1'!M16:O16)</f>
        <v>0</v>
      </c>
      <c r="I16" s="120">
        <f>SUM('Форма 3.1'!P16:R16)</f>
        <v>0</v>
      </c>
      <c r="J16" s="120">
        <f>SUM('Форма 3.1'!S16:U16)</f>
        <v>0</v>
      </c>
    </row>
    <row r="17" spans="1:10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0">
        <f>SUM('Форма 3.1'!J17:L17)</f>
        <v>9.9330000000000002E-2</v>
      </c>
      <c r="H17" s="120">
        <f>SUM('Форма 3.1'!M17:O17)</f>
        <v>9.9760000000000001E-2</v>
      </c>
      <c r="I17" s="120">
        <f>SUM('Форма 3.1'!P17:R17)</f>
        <v>0.10707</v>
      </c>
      <c r="J17" s="120">
        <f>SUM('Форма 3.1'!S17:U17)</f>
        <v>0.10384</v>
      </c>
    </row>
    <row r="18" spans="1:10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>IF(G14=0,0,G15/G14*100)</f>
        <v>4.3</v>
      </c>
      <c r="H18" s="121">
        <f>IF(H14=0,0,H15/H14*100)</f>
        <v>4.3</v>
      </c>
      <c r="I18" s="121">
        <f>IF(I14=0,0,I15/I14*100)</f>
        <v>4.3</v>
      </c>
      <c r="J18" s="121">
        <f>IF(J14=0,0,J15/J14*100)</f>
        <v>4.2997929606625265</v>
      </c>
    </row>
    <row r="19" spans="1:10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0">
        <f>SUM('Форма 3.1'!J19:L19)</f>
        <v>2.2106699999999999</v>
      </c>
      <c r="H19" s="120">
        <f>SUM('Форма 3.1'!M19:O19)</f>
        <v>2.22024</v>
      </c>
      <c r="I19" s="120">
        <f>SUM('Форма 3.1'!P19:R19)</f>
        <v>2.38293</v>
      </c>
      <c r="J19" s="120">
        <f>SUM('Форма 3.1'!S19:U19)</f>
        <v>2.3111600000000001</v>
      </c>
    </row>
    <row r="20" spans="1:10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0">
        <f>SUM('Форма 3.1'!J20:L20)</f>
        <v>0</v>
      </c>
      <c r="H20" s="120">
        <f>SUM('Форма 3.1'!M20:O20)</f>
        <v>0</v>
      </c>
      <c r="I20" s="120">
        <f>SUM('Форма 3.1'!P20:R20)</f>
        <v>0</v>
      </c>
      <c r="J20" s="120">
        <f>SUM('Форма 3.1'!S20:U20)</f>
        <v>0</v>
      </c>
    </row>
    <row r="21" spans="1:10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0">
        <f>SUM('Форма 3.1'!J21:L21)</f>
        <v>2.2106699999999999</v>
      </c>
      <c r="H21" s="120">
        <f>SUM('Форма 3.1'!M21:O21)</f>
        <v>2.22024</v>
      </c>
      <c r="I21" s="120">
        <f>SUM('Форма 3.1'!P21:R21)</f>
        <v>2.38293</v>
      </c>
      <c r="J21" s="120">
        <f>SUM('Форма 3.1'!S21:U21)</f>
        <v>2.3111600000000001</v>
      </c>
    </row>
    <row r="22" spans="1:10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</row>
    <row r="23" spans="1:10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20">
        <f>SUM('Форма 3.1'!J23:L23)/3</f>
        <v>1.6075133333333333</v>
      </c>
      <c r="H23" s="120">
        <f>SUM('Форма 3.1'!M23:O23)/3</f>
        <v>1.6144700000000001</v>
      </c>
      <c r="I23" s="120">
        <f>SUM('Форма 3.1'!P23:R23)/3</f>
        <v>1.7327753333333333</v>
      </c>
      <c r="J23" s="120">
        <f>SUM('Форма 3.1'!S23:U23)/3</f>
        <v>1.6805806666666665</v>
      </c>
    </row>
    <row r="24" spans="1:10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0">
        <f>SUM('Форма 3.1'!J24:L24)/3</f>
        <v>6.9122333333333327E-2</v>
      </c>
      <c r="H24" s="120">
        <f>SUM('Форма 3.1'!M24:O24)/3</f>
        <v>6.9421666666666659E-2</v>
      </c>
      <c r="I24" s="120">
        <f>SUM('Форма 3.1'!P24:R24)/3</f>
        <v>7.4508666666666667E-2</v>
      </c>
      <c r="J24" s="120">
        <f>SUM('Форма 3.1'!S24:U24)/3</f>
        <v>7.2261000000000006E-2</v>
      </c>
    </row>
    <row r="25" spans="1:10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0">
        <f>SUM('Форма 3.1'!J25:L25)/3</f>
        <v>0</v>
      </c>
      <c r="H25" s="120">
        <f>SUM('Форма 3.1'!M25:O25)/3</f>
        <v>0</v>
      </c>
      <c r="I25" s="120">
        <f>SUM('Форма 3.1'!P25:R25)/3</f>
        <v>0</v>
      </c>
      <c r="J25" s="120">
        <f>SUM('Форма 3.1'!S25:U25)/3</f>
        <v>0</v>
      </c>
    </row>
    <row r="26" spans="1:10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0">
        <f>SUM('Форма 3.1'!J26:L26)/3</f>
        <v>6.9122333333333327E-2</v>
      </c>
      <c r="H26" s="120">
        <f>SUM('Форма 3.1'!M26:O26)/3</f>
        <v>6.9421666666666659E-2</v>
      </c>
      <c r="I26" s="120">
        <f>SUM('Форма 3.1'!P26:R26)/3</f>
        <v>7.4508666666666667E-2</v>
      </c>
      <c r="J26" s="120">
        <f>SUM('Форма 3.1'!S26:U26)/3</f>
        <v>7.2261000000000006E-2</v>
      </c>
    </row>
    <row r="27" spans="1:10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>IF(G23=0,0,G24/G23*100)</f>
        <v>4.2999539661672062</v>
      </c>
      <c r="H27" s="121">
        <f>IF(H23=0,0,H24/H23*100)</f>
        <v>4.2999663460248039</v>
      </c>
      <c r="I27" s="121">
        <f>IF(I23=0,0,I24/I23*100)</f>
        <v>4.2999611798105777</v>
      </c>
      <c r="J27" s="121">
        <f>IF(J23=0,0,J24/J23*100)</f>
        <v>4.2997638514624512</v>
      </c>
    </row>
    <row r="28" spans="1:10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0">
        <f>SUM('Форма 3.1'!J28:L28)/3</f>
        <v>1.5383910000000001</v>
      </c>
      <c r="H28" s="120">
        <f>SUM('Форма 3.1'!M28:O28)/3</f>
        <v>1.5450483333333336</v>
      </c>
      <c r="I28" s="120">
        <f>SUM('Форма 3.1'!P28:R28)/3</f>
        <v>1.6582666666666668</v>
      </c>
      <c r="J28" s="120">
        <f>SUM('Форма 3.1'!S28:U28)/3</f>
        <v>1.6083196666666666</v>
      </c>
    </row>
    <row r="29" spans="1:10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0">
        <f>SUM('Форма 3.1'!J29:L29)/3</f>
        <v>0</v>
      </c>
      <c r="H29" s="120">
        <f>SUM('Форма 3.1'!M29:O29)/3</f>
        <v>0</v>
      </c>
      <c r="I29" s="120">
        <f>SUM('Форма 3.1'!P29:R29)/3</f>
        <v>0</v>
      </c>
      <c r="J29" s="120">
        <f>SUM('Форма 3.1'!S29:U29)/3</f>
        <v>0</v>
      </c>
    </row>
    <row r="30" spans="1:10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0">
        <f>SUM('Форма 3.1'!J30:L30)/3</f>
        <v>1.5384</v>
      </c>
      <c r="H30" s="120">
        <f>SUM('Форма 3.1'!M30:O30)/3</f>
        <v>1.5450333333333333</v>
      </c>
      <c r="I30" s="120">
        <f>SUM('Форма 3.1'!P30:R30)/3</f>
        <v>1.6582666666666668</v>
      </c>
      <c r="J30" s="120">
        <f>SUM('Форма 3.1'!S30:U30)/3</f>
        <v>1.6083333333333334</v>
      </c>
    </row>
    <row r="31" spans="1:10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0">
        <f>SUM('Форма 3.1'!J31:L31)/3</f>
        <v>1.5384</v>
      </c>
      <c r="H31" s="120">
        <f>SUM('Форма 3.1'!M31:O31)/3</f>
        <v>1.5450333333333333</v>
      </c>
      <c r="I31" s="120">
        <f>SUM('Форма 3.1'!P31:R31)/3</f>
        <v>1.6582666666666668</v>
      </c>
      <c r="J31" s="120">
        <f>SUM('Форма 3.1'!S31:U31)/3</f>
        <v>1.6083333333333334</v>
      </c>
    </row>
    <row r="32" spans="1:10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0">
        <f>SUM('Форма 3.1'!J32:L32)/3</f>
        <v>1.5384</v>
      </c>
      <c r="H32" s="120">
        <f>SUM('Форма 3.1'!M32:O32)/3</f>
        <v>1.5450333333333333</v>
      </c>
      <c r="I32" s="120">
        <f>SUM('Форма 3.1'!P32:R32)/3</f>
        <v>1.6582666666666668</v>
      </c>
      <c r="J32" s="120">
        <f>SUM('Форма 3.1'!S32:U32)/3</f>
        <v>1.6083333333333334</v>
      </c>
    </row>
    <row r="33" spans="1:11" ht="22.5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0">
        <f>SUM('Форма 3.1'!J33:L33)/3</f>
        <v>0</v>
      </c>
      <c r="H33" s="120">
        <f>SUM('Форма 3.1'!M33:O33)/3</f>
        <v>0</v>
      </c>
      <c r="I33" s="120">
        <f>SUM('Форма 3.1'!P33:R33)/3</f>
        <v>0</v>
      </c>
      <c r="J33" s="120">
        <f>SUM('Форма 3.1'!S33:U33)/3</f>
        <v>0</v>
      </c>
    </row>
    <row r="34" spans="1:11" s="267" customFormat="1" hidden="1">
      <c r="A34" s="259"/>
      <c r="B34" s="54"/>
      <c r="C34" s="260"/>
      <c r="D34" s="266"/>
      <c r="E34" s="177"/>
      <c r="F34" s="167"/>
      <c r="G34" s="223"/>
      <c r="H34" s="223"/>
      <c r="I34" s="223"/>
      <c r="J34" s="223"/>
      <c r="K34" s="264"/>
    </row>
    <row r="35" spans="1:11" s="68" customFormat="1" ht="11.25" hidden="1">
      <c r="A35" s="69"/>
      <c r="B35" s="65"/>
      <c r="C35" s="66"/>
      <c r="D35" s="233" t="s">
        <v>263</v>
      </c>
      <c r="E35" s="229"/>
      <c r="F35" s="230"/>
      <c r="G35" s="231"/>
      <c r="H35" s="231"/>
      <c r="I35" s="231"/>
      <c r="J35" s="231"/>
    </row>
    <row r="36" spans="1:11" ht="12" hidden="1" customHeight="1">
      <c r="A36" s="69"/>
      <c r="B36" s="65"/>
    </row>
    <row r="37" spans="1:11" ht="12" hidden="1" customHeight="1">
      <c r="A37" s="69"/>
      <c r="B37" s="65"/>
    </row>
    <row r="38" spans="1:11" ht="3" customHeight="1">
      <c r="A38" s="69"/>
      <c r="B38" s="65"/>
    </row>
    <row r="39" spans="1:11" ht="20.25" customHeight="1">
      <c r="A39" s="69"/>
      <c r="B39" s="65"/>
      <c r="D39" s="300" t="s">
        <v>264</v>
      </c>
      <c r="E39" s="300"/>
      <c r="F39" s="301"/>
      <c r="G39" s="297"/>
      <c r="H39" s="297"/>
      <c r="I39" s="297"/>
      <c r="J39" s="297"/>
    </row>
    <row r="40" spans="1:11">
      <c r="A40" s="69"/>
      <c r="B40" s="65"/>
      <c r="E40" s="84"/>
      <c r="F40" s="85"/>
      <c r="G40" s="86"/>
      <c r="H40" s="86"/>
      <c r="I40" s="86"/>
      <c r="J40" s="86"/>
    </row>
    <row r="41" spans="1:11" ht="22.5" customHeight="1">
      <c r="A41" s="69"/>
      <c r="B41" s="65"/>
      <c r="D41" s="300" t="s">
        <v>130</v>
      </c>
      <c r="E41" s="300"/>
      <c r="F41" s="301"/>
      <c r="G41" s="297"/>
      <c r="H41" s="297"/>
      <c r="I41" s="297"/>
      <c r="J41" s="297"/>
    </row>
    <row r="42" spans="1:11">
      <c r="D42" s="299"/>
      <c r="E42" s="299"/>
      <c r="F42" s="299"/>
      <c r="G42" s="299"/>
      <c r="H42" s="88"/>
      <c r="I42" s="88"/>
      <c r="J42" s="88"/>
    </row>
    <row r="43" spans="1:11">
      <c r="E43" s="89"/>
    </row>
  </sheetData>
  <sheetProtection algorithmName="SHA-512" hashValue="dqVwITssNDQhCnlfyGC0n5jfEgtWLj6N07W77b96kXpa0b9t5DkH/JL0JhCASm1f9bTls/OtRkoiQzAKH1NPDQ==" saltValue="Xl1FU6Se+I3/X1YdZXOM2g==" spinCount="100000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phoneticPr fontId="1" type="noConversion"/>
  <dataValidations count="1">
    <dataValidation type="decimal" allowBlank="1" showInputMessage="1" showErrorMessage="1" sqref="G12:J12 G14:J35" xr:uid="{00000000-0002-0000-0400-000000000000}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7">
    <tabColor indexed="30"/>
  </sheetPr>
  <dimension ref="A1:AU23"/>
  <sheetViews>
    <sheetView showGridLines="0" topLeftCell="C7" zoomScaleNormal="100" workbookViewId="0">
      <selection activeCell="Q30" sqref="Q30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4.140625" style="68" customWidth="1"/>
    <col min="6" max="6" width="9.85546875" style="68" customWidth="1"/>
    <col min="7" max="7" width="14.42578125" style="68" customWidth="1"/>
    <col min="8" max="19" width="10.7109375" style="68" customWidth="1"/>
    <col min="20" max="45" width="10.7109375" style="68" hidden="1" customWidth="1"/>
    <col min="46" max="46" width="35.42578125" style="68" hidden="1" customWidth="1"/>
    <col min="47" max="16384" width="14.140625" style="48"/>
  </cols>
  <sheetData>
    <row r="1" spans="1:47" s="57" customFormat="1" hidden="1">
      <c r="A1" s="50"/>
      <c r="B1" s="51">
        <v>0</v>
      </c>
      <c r="C1" s="52">
        <v>0</v>
      </c>
      <c r="D1" s="52">
        <v>0</v>
      </c>
      <c r="E1" s="53">
        <f>god</f>
        <v>2022</v>
      </c>
      <c r="F1" s="54"/>
      <c r="G1" s="56" t="s">
        <v>128</v>
      </c>
      <c r="H1" s="56" t="s">
        <v>131</v>
      </c>
      <c r="I1" s="56" t="s">
        <v>132</v>
      </c>
      <c r="J1" s="56" t="s">
        <v>133</v>
      </c>
      <c r="K1" s="56" t="s">
        <v>134</v>
      </c>
      <c r="L1" s="56" t="s">
        <v>135</v>
      </c>
      <c r="M1" s="56" t="s">
        <v>136</v>
      </c>
      <c r="N1" s="56" t="s">
        <v>137</v>
      </c>
      <c r="O1" s="56" t="s">
        <v>138</v>
      </c>
      <c r="P1" s="56" t="s">
        <v>139</v>
      </c>
      <c r="Q1" s="56" t="s">
        <v>140</v>
      </c>
      <c r="R1" s="56" t="s">
        <v>141</v>
      </c>
      <c r="S1" s="56" t="s">
        <v>5</v>
      </c>
      <c r="T1" s="56" t="s">
        <v>128</v>
      </c>
      <c r="U1" s="56" t="s">
        <v>131</v>
      </c>
      <c r="V1" s="56" t="s">
        <v>132</v>
      </c>
      <c r="W1" s="56" t="s">
        <v>133</v>
      </c>
      <c r="X1" s="56" t="s">
        <v>134</v>
      </c>
      <c r="Y1" s="56" t="s">
        <v>135</v>
      </c>
      <c r="Z1" s="56" t="s">
        <v>136</v>
      </c>
      <c r="AA1" s="56" t="s">
        <v>137</v>
      </c>
      <c r="AB1" s="56" t="s">
        <v>138</v>
      </c>
      <c r="AC1" s="56" t="s">
        <v>139</v>
      </c>
      <c r="AD1" s="56" t="s">
        <v>140</v>
      </c>
      <c r="AE1" s="56" t="s">
        <v>141</v>
      </c>
      <c r="AF1" s="56" t="s">
        <v>5</v>
      </c>
      <c r="AG1" s="56" t="s">
        <v>128</v>
      </c>
      <c r="AH1" s="56" t="s">
        <v>131</v>
      </c>
      <c r="AI1" s="56" t="s">
        <v>132</v>
      </c>
      <c r="AJ1" s="56" t="s">
        <v>133</v>
      </c>
      <c r="AK1" s="56" t="s">
        <v>134</v>
      </c>
      <c r="AL1" s="56" t="s">
        <v>135</v>
      </c>
      <c r="AM1" s="56" t="s">
        <v>136</v>
      </c>
      <c r="AN1" s="56" t="s">
        <v>137</v>
      </c>
      <c r="AO1" s="56" t="s">
        <v>138</v>
      </c>
      <c r="AP1" s="56" t="s">
        <v>139</v>
      </c>
      <c r="AQ1" s="56" t="s">
        <v>140</v>
      </c>
      <c r="AR1" s="56" t="s">
        <v>141</v>
      </c>
      <c r="AS1" s="56" t="s">
        <v>5</v>
      </c>
      <c r="AT1" s="54"/>
    </row>
    <row r="2" spans="1:47" s="59" customFormat="1" ht="11.25" hidden="1">
      <c r="A2" s="58"/>
      <c r="D2" s="60"/>
      <c r="G2" s="61">
        <f t="shared" ref="G2:S2" si="0">$E$1</f>
        <v>2022</v>
      </c>
      <c r="H2" s="61">
        <f t="shared" si="0"/>
        <v>2022</v>
      </c>
      <c r="I2" s="61">
        <f t="shared" si="0"/>
        <v>2022</v>
      </c>
      <c r="J2" s="61">
        <f t="shared" si="0"/>
        <v>2022</v>
      </c>
      <c r="K2" s="61">
        <f t="shared" si="0"/>
        <v>2022</v>
      </c>
      <c r="L2" s="61">
        <f t="shared" si="0"/>
        <v>2022</v>
      </c>
      <c r="M2" s="61">
        <f t="shared" si="0"/>
        <v>2022</v>
      </c>
      <c r="N2" s="61">
        <f t="shared" si="0"/>
        <v>2022</v>
      </c>
      <c r="O2" s="61">
        <f t="shared" si="0"/>
        <v>2022</v>
      </c>
      <c r="P2" s="61">
        <f t="shared" si="0"/>
        <v>2022</v>
      </c>
      <c r="Q2" s="61">
        <f t="shared" si="0"/>
        <v>2022</v>
      </c>
      <c r="R2" s="61">
        <f t="shared" si="0"/>
        <v>2022</v>
      </c>
      <c r="S2" s="61">
        <f t="shared" si="0"/>
        <v>2022</v>
      </c>
      <c r="T2" s="61">
        <f t="shared" ref="T2:AF2" si="1">$E$1</f>
        <v>2022</v>
      </c>
      <c r="U2" s="61">
        <f t="shared" si="1"/>
        <v>2022</v>
      </c>
      <c r="V2" s="61">
        <f t="shared" si="1"/>
        <v>2022</v>
      </c>
      <c r="W2" s="61">
        <f t="shared" si="1"/>
        <v>2022</v>
      </c>
      <c r="X2" s="61">
        <f t="shared" si="1"/>
        <v>2022</v>
      </c>
      <c r="Y2" s="61">
        <f t="shared" si="1"/>
        <v>2022</v>
      </c>
      <c r="Z2" s="61">
        <f t="shared" si="1"/>
        <v>2022</v>
      </c>
      <c r="AA2" s="61">
        <f t="shared" si="1"/>
        <v>2022</v>
      </c>
      <c r="AB2" s="61">
        <f t="shared" si="1"/>
        <v>2022</v>
      </c>
      <c r="AC2" s="61">
        <f t="shared" si="1"/>
        <v>2022</v>
      </c>
      <c r="AD2" s="61">
        <f t="shared" si="1"/>
        <v>2022</v>
      </c>
      <c r="AE2" s="61">
        <f t="shared" si="1"/>
        <v>2022</v>
      </c>
      <c r="AF2" s="61">
        <f t="shared" si="1"/>
        <v>2022</v>
      </c>
      <c r="AG2" s="61">
        <f t="shared" ref="AG2:AS2" si="2">$E$1</f>
        <v>2022</v>
      </c>
      <c r="AH2" s="61">
        <f t="shared" si="2"/>
        <v>2022</v>
      </c>
      <c r="AI2" s="61">
        <f t="shared" si="2"/>
        <v>2022</v>
      </c>
      <c r="AJ2" s="61">
        <f t="shared" si="2"/>
        <v>2022</v>
      </c>
      <c r="AK2" s="61">
        <f t="shared" si="2"/>
        <v>2022</v>
      </c>
      <c r="AL2" s="61">
        <f t="shared" si="2"/>
        <v>2022</v>
      </c>
      <c r="AM2" s="61">
        <f t="shared" si="2"/>
        <v>2022</v>
      </c>
      <c r="AN2" s="61">
        <f t="shared" si="2"/>
        <v>2022</v>
      </c>
      <c r="AO2" s="61">
        <f t="shared" si="2"/>
        <v>2022</v>
      </c>
      <c r="AP2" s="61">
        <f t="shared" si="2"/>
        <v>2022</v>
      </c>
      <c r="AQ2" s="61">
        <f t="shared" si="2"/>
        <v>2022</v>
      </c>
      <c r="AR2" s="61">
        <f t="shared" si="2"/>
        <v>2022</v>
      </c>
      <c r="AS2" s="61">
        <f t="shared" si="2"/>
        <v>2022</v>
      </c>
    </row>
    <row r="3" spans="1:47" s="56" customFormat="1" ht="11.25" hidden="1">
      <c r="A3" s="62"/>
      <c r="D3" s="63"/>
      <c r="G3" s="56" t="s">
        <v>159</v>
      </c>
      <c r="H3" s="56" t="s">
        <v>159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  <c r="W3" s="56" t="s">
        <v>159</v>
      </c>
      <c r="X3" s="56" t="s">
        <v>159</v>
      </c>
      <c r="Y3" s="56" t="s">
        <v>159</v>
      </c>
      <c r="Z3" s="56" t="s">
        <v>159</v>
      </c>
      <c r="AA3" s="56" t="s">
        <v>159</v>
      </c>
      <c r="AB3" s="56" t="s">
        <v>159</v>
      </c>
      <c r="AC3" s="56" t="s">
        <v>159</v>
      </c>
      <c r="AD3" s="56" t="s">
        <v>159</v>
      </c>
      <c r="AE3" s="56" t="s">
        <v>159</v>
      </c>
      <c r="AF3" s="56" t="s">
        <v>159</v>
      </c>
      <c r="AG3" s="56" t="s">
        <v>159</v>
      </c>
      <c r="AH3" s="56" t="s">
        <v>159</v>
      </c>
      <c r="AI3" s="56" t="s">
        <v>159</v>
      </c>
      <c r="AJ3" s="56" t="s">
        <v>159</v>
      </c>
      <c r="AK3" s="56" t="s">
        <v>159</v>
      </c>
      <c r="AL3" s="56" t="s">
        <v>159</v>
      </c>
      <c r="AM3" s="56" t="s">
        <v>159</v>
      </c>
      <c r="AN3" s="56" t="s">
        <v>159</v>
      </c>
      <c r="AO3" s="56" t="s">
        <v>159</v>
      </c>
      <c r="AP3" s="56" t="s">
        <v>159</v>
      </c>
      <c r="AQ3" s="56" t="s">
        <v>159</v>
      </c>
      <c r="AR3" s="56" t="s">
        <v>159</v>
      </c>
      <c r="AS3" s="56" t="s">
        <v>159</v>
      </c>
    </row>
    <row r="4" spans="1:47" s="68" customFormat="1" ht="11.25" hidden="1">
      <c r="A4" s="64"/>
      <c r="B4" s="65"/>
      <c r="C4" s="66"/>
      <c r="D4" s="67"/>
    </row>
    <row r="5" spans="1:47" s="68" customFormat="1" ht="11.25" hidden="1">
      <c r="A5" s="64"/>
      <c r="B5" s="65"/>
      <c r="C5" s="66"/>
      <c r="D5" s="67"/>
    </row>
    <row r="6" spans="1:47" s="68" customFormat="1" ht="11.25" hidden="1">
      <c r="A6" s="69"/>
      <c r="B6" s="65"/>
      <c r="C6" s="66"/>
      <c r="D6" s="67"/>
    </row>
    <row r="7" spans="1:47" s="74" customFormat="1" ht="11.25">
      <c r="A7" s="70"/>
      <c r="B7" s="71"/>
      <c r="C7" s="72"/>
      <c r="D7" s="236"/>
      <c r="E7" s="237"/>
      <c r="F7" s="237"/>
      <c r="G7" s="237"/>
      <c r="AS7" s="225" t="s">
        <v>161</v>
      </c>
    </row>
    <row r="8" spans="1:47" s="68" customFormat="1" ht="29.25" customHeight="1">
      <c r="A8" s="69"/>
      <c r="B8" s="65"/>
      <c r="C8" s="75"/>
      <c r="D8" s="302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ЗАО "Акрос" по технологическому расходу электроэнергии (мощности) - потерям в электрических сетях на 2022 год в регионе: Камчатский край</v>
      </c>
      <c r="E8" s="302"/>
      <c r="F8" s="302"/>
      <c r="G8" s="3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76"/>
    </row>
    <row r="9" spans="1:47" s="81" customFormat="1" ht="18.75" customHeight="1">
      <c r="A9" s="77"/>
      <c r="B9" s="78"/>
      <c r="C9" s="79"/>
      <c r="D9" s="238"/>
      <c r="E9" s="238"/>
      <c r="F9" s="238"/>
      <c r="G9" s="238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7" s="81" customFormat="1" ht="11.25">
      <c r="A10" s="77"/>
      <c r="B10" s="78"/>
      <c r="C10" s="79"/>
      <c r="D10" s="303" t="s">
        <v>8</v>
      </c>
      <c r="E10" s="303" t="s">
        <v>162</v>
      </c>
      <c r="F10" s="304" t="s">
        <v>163</v>
      </c>
      <c r="G10" s="306" t="s">
        <v>274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6" t="s">
        <v>262</v>
      </c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6" t="s">
        <v>275</v>
      </c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5" t="s">
        <v>95</v>
      </c>
      <c r="AU10" s="253"/>
    </row>
    <row r="11" spans="1:47" s="68" customFormat="1" ht="52.5" customHeight="1">
      <c r="A11" s="69"/>
      <c r="B11" s="65"/>
      <c r="C11" s="239"/>
      <c r="D11" s="303"/>
      <c r="E11" s="303"/>
      <c r="F11" s="304"/>
      <c r="G11" s="258" t="str">
        <f t="shared" ref="G11:S11" si="3">G3&amp;" "&amp;G2&amp;" "&amp;G1</f>
        <v>План 2022 Январь</v>
      </c>
      <c r="H11" s="258" t="str">
        <f t="shared" si="3"/>
        <v>План 2022 Февраль</v>
      </c>
      <c r="I11" s="258" t="str">
        <f t="shared" si="3"/>
        <v>План 2022 Март</v>
      </c>
      <c r="J11" s="258" t="str">
        <f t="shared" si="3"/>
        <v>План 2022 Апрель</v>
      </c>
      <c r="K11" s="258" t="str">
        <f t="shared" si="3"/>
        <v>План 2022 Май</v>
      </c>
      <c r="L11" s="258" t="str">
        <f t="shared" si="3"/>
        <v>План 2022 Июнь</v>
      </c>
      <c r="M11" s="258" t="str">
        <f t="shared" si="3"/>
        <v>План 2022 Июль</v>
      </c>
      <c r="N11" s="258" t="str">
        <f t="shared" si="3"/>
        <v>План 2022 Август</v>
      </c>
      <c r="O11" s="258" t="str">
        <f t="shared" si="3"/>
        <v>План 2022 Сентябрь</v>
      </c>
      <c r="P11" s="258" t="str">
        <f t="shared" si="3"/>
        <v>План 2022 Октябрь</v>
      </c>
      <c r="Q11" s="258" t="str">
        <f t="shared" si="3"/>
        <v>План 2022 Ноябрь</v>
      </c>
      <c r="R11" s="258" t="str">
        <f t="shared" si="3"/>
        <v>План 2022 Декабрь</v>
      </c>
      <c r="S11" s="258" t="str">
        <f t="shared" si="3"/>
        <v>План 2022 Год</v>
      </c>
      <c r="T11" s="258" t="str">
        <f t="shared" ref="T11:AF11" si="4">T3&amp;" "&amp;T2&amp;" "&amp;T1</f>
        <v>План 2022 Январь</v>
      </c>
      <c r="U11" s="258" t="str">
        <f t="shared" si="4"/>
        <v>План 2022 Февраль</v>
      </c>
      <c r="V11" s="258" t="str">
        <f t="shared" si="4"/>
        <v>План 2022 Март</v>
      </c>
      <c r="W11" s="258" t="str">
        <f t="shared" si="4"/>
        <v>План 2022 Апрель</v>
      </c>
      <c r="X11" s="258" t="str">
        <f t="shared" si="4"/>
        <v>План 2022 Май</v>
      </c>
      <c r="Y11" s="258" t="str">
        <f t="shared" si="4"/>
        <v>План 2022 Июнь</v>
      </c>
      <c r="Z11" s="258" t="str">
        <f t="shared" si="4"/>
        <v>План 2022 Июль</v>
      </c>
      <c r="AA11" s="258" t="str">
        <f t="shared" si="4"/>
        <v>План 2022 Август</v>
      </c>
      <c r="AB11" s="258" t="str">
        <f t="shared" si="4"/>
        <v>План 2022 Сентябрь</v>
      </c>
      <c r="AC11" s="258" t="str">
        <f t="shared" si="4"/>
        <v>План 2022 Октябрь</v>
      </c>
      <c r="AD11" s="258" t="str">
        <f t="shared" si="4"/>
        <v>План 2022 Ноябрь</v>
      </c>
      <c r="AE11" s="258" t="str">
        <f t="shared" si="4"/>
        <v>План 2022 Декабрь</v>
      </c>
      <c r="AF11" s="258" t="str">
        <f t="shared" si="4"/>
        <v>План 2022 Год</v>
      </c>
      <c r="AG11" s="258" t="str">
        <f t="shared" ref="AG11:AS11" si="5">AG3&amp;" "&amp;AG2&amp;" "&amp;AG1</f>
        <v>План 2022 Январь</v>
      </c>
      <c r="AH11" s="258" t="str">
        <f t="shared" si="5"/>
        <v>План 2022 Февраль</v>
      </c>
      <c r="AI11" s="258" t="str">
        <f t="shared" si="5"/>
        <v>План 2022 Март</v>
      </c>
      <c r="AJ11" s="258" t="str">
        <f t="shared" si="5"/>
        <v>План 2022 Апрель</v>
      </c>
      <c r="AK11" s="258" t="str">
        <f t="shared" si="5"/>
        <v>План 2022 Май</v>
      </c>
      <c r="AL11" s="258" t="str">
        <f t="shared" si="5"/>
        <v>План 2022 Июнь</v>
      </c>
      <c r="AM11" s="258" t="str">
        <f t="shared" si="5"/>
        <v>План 2022 Июль</v>
      </c>
      <c r="AN11" s="258" t="str">
        <f t="shared" si="5"/>
        <v>План 2022 Август</v>
      </c>
      <c r="AO11" s="258" t="str">
        <f t="shared" si="5"/>
        <v>План 2022 Сентябрь</v>
      </c>
      <c r="AP11" s="258" t="str">
        <f t="shared" si="5"/>
        <v>План 2022 Октябрь</v>
      </c>
      <c r="AQ11" s="258" t="str">
        <f t="shared" si="5"/>
        <v>План 2022 Ноябрь</v>
      </c>
      <c r="AR11" s="258" t="str">
        <f t="shared" si="5"/>
        <v>План 2022 Декабрь</v>
      </c>
      <c r="AS11" s="258" t="str">
        <f t="shared" si="5"/>
        <v>План 2022 Год</v>
      </c>
      <c r="AT11" s="305"/>
      <c r="AU11" s="254"/>
    </row>
    <row r="12" spans="1:47" s="68" customFormat="1" ht="11.25">
      <c r="A12" s="69"/>
      <c r="B12" s="65"/>
      <c r="C12" s="66"/>
      <c r="D12" s="240">
        <v>1</v>
      </c>
      <c r="E12" s="240">
        <v>2</v>
      </c>
      <c r="F12" s="240">
        <v>3</v>
      </c>
      <c r="G12" s="240">
        <v>4</v>
      </c>
      <c r="H12" s="240">
        <v>5</v>
      </c>
      <c r="I12" s="240">
        <v>6</v>
      </c>
      <c r="J12" s="240">
        <v>7</v>
      </c>
      <c r="K12" s="240">
        <v>8</v>
      </c>
      <c r="L12" s="240">
        <v>9</v>
      </c>
      <c r="M12" s="240">
        <v>10</v>
      </c>
      <c r="N12" s="240">
        <v>11</v>
      </c>
      <c r="O12" s="240">
        <v>12</v>
      </c>
      <c r="P12" s="240">
        <v>13</v>
      </c>
      <c r="Q12" s="240">
        <v>14</v>
      </c>
      <c r="R12" s="240">
        <v>15</v>
      </c>
      <c r="S12" s="240">
        <v>16</v>
      </c>
      <c r="T12" s="240">
        <v>4</v>
      </c>
      <c r="U12" s="240">
        <v>5</v>
      </c>
      <c r="V12" s="240">
        <v>6</v>
      </c>
      <c r="W12" s="240">
        <v>7</v>
      </c>
      <c r="X12" s="240">
        <v>8</v>
      </c>
      <c r="Y12" s="240">
        <v>9</v>
      </c>
      <c r="Z12" s="240">
        <v>10</v>
      </c>
      <c r="AA12" s="240">
        <v>11</v>
      </c>
      <c r="AB12" s="240">
        <v>12</v>
      </c>
      <c r="AC12" s="240">
        <v>13</v>
      </c>
      <c r="AD12" s="240">
        <v>14</v>
      </c>
      <c r="AE12" s="240">
        <v>15</v>
      </c>
      <c r="AF12" s="240">
        <v>16</v>
      </c>
      <c r="AG12" s="240">
        <v>4</v>
      </c>
      <c r="AH12" s="240">
        <v>5</v>
      </c>
      <c r="AI12" s="240">
        <v>6</v>
      </c>
      <c r="AJ12" s="240">
        <v>7</v>
      </c>
      <c r="AK12" s="240">
        <v>8</v>
      </c>
      <c r="AL12" s="240">
        <v>9</v>
      </c>
      <c r="AM12" s="240">
        <v>10</v>
      </c>
      <c r="AN12" s="240">
        <v>11</v>
      </c>
      <c r="AO12" s="240">
        <v>12</v>
      </c>
      <c r="AP12" s="240">
        <v>13</v>
      </c>
      <c r="AQ12" s="240">
        <v>14</v>
      </c>
      <c r="AR12" s="240">
        <v>15</v>
      </c>
      <c r="AS12" s="240">
        <v>16</v>
      </c>
      <c r="AT12" s="240">
        <v>20</v>
      </c>
      <c r="AU12" s="86"/>
    </row>
    <row r="13" spans="1:47" hidden="1">
      <c r="A13" s="69"/>
      <c r="B13" s="65"/>
      <c r="C13" s="239"/>
      <c r="D13" s="241" t="s">
        <v>263</v>
      </c>
      <c r="E13" s="248"/>
      <c r="F13" s="242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51"/>
      <c r="AU13" s="255"/>
    </row>
    <row r="14" spans="1:47" ht="14.25" hidden="1" customHeight="1">
      <c r="A14" s="69"/>
      <c r="B14" s="65"/>
      <c r="C14" s="239"/>
      <c r="D14" s="244">
        <v>2</v>
      </c>
      <c r="E14" s="247" t="s">
        <v>265</v>
      </c>
      <c r="F14" s="244" t="s">
        <v>114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5">
        <f>SUM(G14:R14)</f>
        <v>0</v>
      </c>
      <c r="T14" s="246">
        <f>'Форма 3.1'!J15</f>
        <v>3.2250000000000001E-2</v>
      </c>
      <c r="U14" s="246">
        <f>'Форма 3.1'!K15</f>
        <v>3.354E-2</v>
      </c>
      <c r="V14" s="246">
        <f>'Форма 3.1'!L15</f>
        <v>3.354E-2</v>
      </c>
      <c r="W14" s="246">
        <f>'Форма 3.1'!M15</f>
        <v>3.2250000000000001E-2</v>
      </c>
      <c r="X14" s="246">
        <f>'Форма 3.1'!N15</f>
        <v>3.354E-2</v>
      </c>
      <c r="Y14" s="246">
        <f>'Форма 3.1'!O15</f>
        <v>3.397E-2</v>
      </c>
      <c r="Z14" s="246">
        <f>'Форма 3.1'!P15</f>
        <v>3.483E-2</v>
      </c>
      <c r="AA14" s="246">
        <f>'Форма 3.1'!Q15</f>
        <v>3.6549999999999999E-2</v>
      </c>
      <c r="AB14" s="246">
        <f>'Форма 3.1'!R15</f>
        <v>3.569E-2</v>
      </c>
      <c r="AC14" s="246">
        <f>'Форма 3.1'!S15</f>
        <v>3.5470000000000002E-2</v>
      </c>
      <c r="AD14" s="246">
        <f>'Форма 3.1'!T15</f>
        <v>3.483E-2</v>
      </c>
      <c r="AE14" s="246">
        <f>'Форма 3.1'!U15</f>
        <v>3.354E-2</v>
      </c>
      <c r="AF14" s="245">
        <f>SUM(T14:AE14)</f>
        <v>0.41000000000000003</v>
      </c>
      <c r="AG14" s="246" t="str">
        <f>IF(G14="","",T14-G14)</f>
        <v/>
      </c>
      <c r="AH14" s="246" t="str">
        <f t="shared" ref="AH14:AS15" si="6">IF(H14="","",U14-H14)</f>
        <v/>
      </c>
      <c r="AI14" s="246" t="str">
        <f t="shared" si="6"/>
        <v/>
      </c>
      <c r="AJ14" s="246" t="str">
        <f t="shared" si="6"/>
        <v/>
      </c>
      <c r="AK14" s="246" t="str">
        <f t="shared" si="6"/>
        <v/>
      </c>
      <c r="AL14" s="246" t="str">
        <f t="shared" si="6"/>
        <v/>
      </c>
      <c r="AM14" s="246" t="str">
        <f t="shared" si="6"/>
        <v/>
      </c>
      <c r="AN14" s="246" t="str">
        <f t="shared" si="6"/>
        <v/>
      </c>
      <c r="AO14" s="246" t="str">
        <f t="shared" si="6"/>
        <v/>
      </c>
      <c r="AP14" s="246" t="str">
        <f t="shared" si="6"/>
        <v/>
      </c>
      <c r="AQ14" s="246" t="str">
        <f t="shared" si="6"/>
        <v/>
      </c>
      <c r="AR14" s="246" t="str">
        <f t="shared" si="6"/>
        <v/>
      </c>
      <c r="AS14" s="246">
        <f t="shared" si="6"/>
        <v>0.41000000000000003</v>
      </c>
      <c r="AT14" s="252"/>
      <c r="AU14" s="255"/>
    </row>
    <row r="15" spans="1:47" hidden="1">
      <c r="A15" s="69"/>
      <c r="B15" s="65"/>
      <c r="C15" s="239"/>
      <c r="D15" s="244">
        <v>6</v>
      </c>
      <c r="E15" s="247" t="s">
        <v>266</v>
      </c>
      <c r="F15" s="244" t="s">
        <v>129</v>
      </c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5">
        <f>SUM(G15:R15)/12</f>
        <v>0</v>
      </c>
      <c r="T15" s="246">
        <f>'Форма 3.1'!J24</f>
        <v>6.7326999999999998E-2</v>
      </c>
      <c r="U15" s="246">
        <f>'Форма 3.1'!K24</f>
        <v>7.0019999999999999E-2</v>
      </c>
      <c r="V15" s="246">
        <f>'Форма 3.1'!L24</f>
        <v>7.0019999999999999E-2</v>
      </c>
      <c r="W15" s="246">
        <f>'Форма 3.1'!M24</f>
        <v>6.7326999999999998E-2</v>
      </c>
      <c r="X15" s="246">
        <f>'Форма 3.1'!N24</f>
        <v>7.0019999999999999E-2</v>
      </c>
      <c r="Y15" s="246">
        <f>'Форма 3.1'!O24</f>
        <v>7.0917999999999995E-2</v>
      </c>
      <c r="Z15" s="246">
        <f>'Форма 3.1'!P24</f>
        <v>7.2713E-2</v>
      </c>
      <c r="AA15" s="246">
        <f>'Форма 3.1'!Q24</f>
        <v>7.6303999999999997E-2</v>
      </c>
      <c r="AB15" s="246">
        <f>'Форма 3.1'!R24</f>
        <v>7.4509000000000006E-2</v>
      </c>
      <c r="AC15" s="246">
        <f>'Форма 3.1'!S24</f>
        <v>7.4050000000000005E-2</v>
      </c>
      <c r="AD15" s="246">
        <f>'Форма 3.1'!T24</f>
        <v>7.2713E-2</v>
      </c>
      <c r="AE15" s="246">
        <f>'Форма 3.1'!U24</f>
        <v>7.0019999999999999E-2</v>
      </c>
      <c r="AF15" s="245">
        <f>SUM(T15:AE15)/12</f>
        <v>7.1328416666666672E-2</v>
      </c>
      <c r="AG15" s="246" t="str">
        <f>IF(G15="","",T15-G15)</f>
        <v/>
      </c>
      <c r="AH15" s="246" t="str">
        <f t="shared" si="6"/>
        <v/>
      </c>
      <c r="AI15" s="246" t="str">
        <f t="shared" si="6"/>
        <v/>
      </c>
      <c r="AJ15" s="246" t="str">
        <f t="shared" si="6"/>
        <v/>
      </c>
      <c r="AK15" s="246" t="str">
        <f t="shared" si="6"/>
        <v/>
      </c>
      <c r="AL15" s="246" t="str">
        <f t="shared" si="6"/>
        <v/>
      </c>
      <c r="AM15" s="246" t="str">
        <f t="shared" si="6"/>
        <v/>
      </c>
      <c r="AN15" s="246" t="str">
        <f t="shared" si="6"/>
        <v/>
      </c>
      <c r="AO15" s="246" t="str">
        <f t="shared" si="6"/>
        <v/>
      </c>
      <c r="AP15" s="246" t="str">
        <f t="shared" si="6"/>
        <v/>
      </c>
      <c r="AQ15" s="246" t="str">
        <f t="shared" si="6"/>
        <v/>
      </c>
      <c r="AR15" s="246" t="str">
        <f t="shared" si="6"/>
        <v/>
      </c>
      <c r="AS15" s="246">
        <f t="shared" si="6"/>
        <v>7.1328416666666672E-2</v>
      </c>
      <c r="AT15" s="252"/>
      <c r="AU15" s="255"/>
    </row>
    <row r="16" spans="1:47" hidden="1">
      <c r="A16" s="69"/>
      <c r="B16" s="65"/>
      <c r="C16" s="239"/>
      <c r="D16" s="241" t="s">
        <v>271</v>
      </c>
      <c r="E16" s="248"/>
      <c r="F16" s="242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51"/>
      <c r="AU16" s="255"/>
    </row>
    <row r="17" spans="1:47" ht="12" hidden="1" customHeight="1">
      <c r="A17" s="69"/>
      <c r="B17" s="65"/>
      <c r="C17" s="239"/>
      <c r="D17" s="244">
        <v>2</v>
      </c>
      <c r="E17" s="247" t="s">
        <v>265</v>
      </c>
      <c r="F17" s="244" t="s">
        <v>114</v>
      </c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5">
        <f>SUM(G17:R17)</f>
        <v>0</v>
      </c>
      <c r="T17" s="246">
        <f>'Форма 3.1'!J15</f>
        <v>3.2250000000000001E-2</v>
      </c>
      <c r="U17" s="246">
        <f>'Форма 3.1'!K15</f>
        <v>3.354E-2</v>
      </c>
      <c r="V17" s="246">
        <f>'Форма 3.1'!L15</f>
        <v>3.354E-2</v>
      </c>
      <c r="W17" s="246">
        <f>'Форма 3.1'!M15</f>
        <v>3.2250000000000001E-2</v>
      </c>
      <c r="X17" s="246">
        <f>'Форма 3.1'!N15</f>
        <v>3.354E-2</v>
      </c>
      <c r="Y17" s="246">
        <f>'Форма 3.1'!O15</f>
        <v>3.397E-2</v>
      </c>
      <c r="Z17" s="246">
        <f>'Форма 3.1'!P15</f>
        <v>3.483E-2</v>
      </c>
      <c r="AA17" s="246">
        <f>'Форма 3.1'!Q15</f>
        <v>3.6549999999999999E-2</v>
      </c>
      <c r="AB17" s="246">
        <f>'Форма 3.1'!R15</f>
        <v>3.569E-2</v>
      </c>
      <c r="AC17" s="246">
        <f>'Форма 3.1'!S15</f>
        <v>3.5470000000000002E-2</v>
      </c>
      <c r="AD17" s="246">
        <f>'Форма 3.1'!T15</f>
        <v>3.483E-2</v>
      </c>
      <c r="AE17" s="246">
        <f>'Форма 3.1'!U15</f>
        <v>3.354E-2</v>
      </c>
      <c r="AF17" s="245">
        <f>SUM(T17:AE17)</f>
        <v>0.41000000000000003</v>
      </c>
      <c r="AG17" s="246" t="str">
        <f>IF(G17="","",T17-G17)</f>
        <v/>
      </c>
      <c r="AH17" s="246" t="str">
        <f t="shared" ref="AH17:AS18" si="7">IF(H17="","",U17-H17)</f>
        <v/>
      </c>
      <c r="AI17" s="246" t="str">
        <f t="shared" si="7"/>
        <v/>
      </c>
      <c r="AJ17" s="246" t="str">
        <f t="shared" si="7"/>
        <v/>
      </c>
      <c r="AK17" s="246" t="str">
        <f t="shared" si="7"/>
        <v/>
      </c>
      <c r="AL17" s="246" t="str">
        <f t="shared" si="7"/>
        <v/>
      </c>
      <c r="AM17" s="246" t="str">
        <f t="shared" si="7"/>
        <v/>
      </c>
      <c r="AN17" s="246" t="str">
        <f t="shared" si="7"/>
        <v/>
      </c>
      <c r="AO17" s="246" t="str">
        <f t="shared" si="7"/>
        <v/>
      </c>
      <c r="AP17" s="246" t="str">
        <f t="shared" si="7"/>
        <v/>
      </c>
      <c r="AQ17" s="246" t="str">
        <f t="shared" si="7"/>
        <v/>
      </c>
      <c r="AR17" s="246" t="str">
        <f t="shared" si="7"/>
        <v/>
      </c>
      <c r="AS17" s="246">
        <f t="shared" si="7"/>
        <v>0.41000000000000003</v>
      </c>
      <c r="AT17" s="252"/>
      <c r="AU17" s="255"/>
    </row>
    <row r="18" spans="1:47" hidden="1">
      <c r="A18" s="69"/>
      <c r="B18" s="65"/>
      <c r="C18" s="239"/>
      <c r="D18" s="244">
        <v>6</v>
      </c>
      <c r="E18" s="247" t="s">
        <v>266</v>
      </c>
      <c r="F18" s="244" t="s">
        <v>129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5">
        <f>SUM(G18:R18)/12</f>
        <v>0</v>
      </c>
      <c r="T18" s="246">
        <f>'Форма 3.1'!J24</f>
        <v>6.7326999999999998E-2</v>
      </c>
      <c r="U18" s="246">
        <f>'Форма 3.1'!K24</f>
        <v>7.0019999999999999E-2</v>
      </c>
      <c r="V18" s="246">
        <f>'Форма 3.1'!L24</f>
        <v>7.0019999999999999E-2</v>
      </c>
      <c r="W18" s="246">
        <f>'Форма 3.1'!M24</f>
        <v>6.7326999999999998E-2</v>
      </c>
      <c r="X18" s="246">
        <f>'Форма 3.1'!N24</f>
        <v>7.0019999999999999E-2</v>
      </c>
      <c r="Y18" s="246">
        <f>'Форма 3.1'!O24</f>
        <v>7.0917999999999995E-2</v>
      </c>
      <c r="Z18" s="246">
        <f>'Форма 3.1'!P24</f>
        <v>7.2713E-2</v>
      </c>
      <c r="AA18" s="246">
        <f>'Форма 3.1'!Q24</f>
        <v>7.6303999999999997E-2</v>
      </c>
      <c r="AB18" s="246">
        <f>'Форма 3.1'!R24</f>
        <v>7.4509000000000006E-2</v>
      </c>
      <c r="AC18" s="246">
        <f>'Форма 3.1'!S24</f>
        <v>7.4050000000000005E-2</v>
      </c>
      <c r="AD18" s="246">
        <f>'Форма 3.1'!T24</f>
        <v>7.2713E-2</v>
      </c>
      <c r="AE18" s="246">
        <f>'Форма 3.1'!U24</f>
        <v>7.0019999999999999E-2</v>
      </c>
      <c r="AF18" s="245">
        <f>SUM(T18:AE18)/12</f>
        <v>7.1328416666666672E-2</v>
      </c>
      <c r="AG18" s="246" t="str">
        <f>IF(G18="","",T18-G18)</f>
        <v/>
      </c>
      <c r="AH18" s="246" t="str">
        <f t="shared" si="7"/>
        <v/>
      </c>
      <c r="AI18" s="246" t="str">
        <f t="shared" si="7"/>
        <v/>
      </c>
      <c r="AJ18" s="246" t="str">
        <f t="shared" si="7"/>
        <v/>
      </c>
      <c r="AK18" s="246" t="str">
        <f t="shared" si="7"/>
        <v/>
      </c>
      <c r="AL18" s="246" t="str">
        <f t="shared" si="7"/>
        <v/>
      </c>
      <c r="AM18" s="246" t="str">
        <f t="shared" si="7"/>
        <v/>
      </c>
      <c r="AN18" s="246" t="str">
        <f t="shared" si="7"/>
        <v/>
      </c>
      <c r="AO18" s="246" t="str">
        <f t="shared" si="7"/>
        <v/>
      </c>
      <c r="AP18" s="246" t="str">
        <f t="shared" si="7"/>
        <v/>
      </c>
      <c r="AQ18" s="246" t="str">
        <f t="shared" si="7"/>
        <v/>
      </c>
      <c r="AR18" s="246" t="str">
        <f t="shared" si="7"/>
        <v/>
      </c>
      <c r="AS18" s="246">
        <f t="shared" si="7"/>
        <v>7.1328416666666672E-2</v>
      </c>
      <c r="AT18" s="252"/>
      <c r="AU18" s="255"/>
    </row>
    <row r="19" spans="1:47" hidden="1">
      <c r="A19" s="69"/>
      <c r="B19" s="65"/>
      <c r="C19" s="239"/>
      <c r="D19" s="241" t="s">
        <v>272</v>
      </c>
      <c r="E19" s="248"/>
      <c r="F19" s="242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51"/>
      <c r="AU19" s="255"/>
    </row>
    <row r="20" spans="1:47" ht="12" hidden="1" customHeight="1">
      <c r="A20" s="69"/>
      <c r="B20" s="65"/>
      <c r="C20" s="239"/>
      <c r="D20" s="244">
        <v>2</v>
      </c>
      <c r="E20" s="247" t="s">
        <v>265</v>
      </c>
      <c r="F20" s="244" t="s">
        <v>114</v>
      </c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5">
        <f>SUM(G20:R20)</f>
        <v>0</v>
      </c>
      <c r="T20" s="246">
        <f>'Форма 3.1'!J15</f>
        <v>3.2250000000000001E-2</v>
      </c>
      <c r="U20" s="246">
        <f>'Форма 3.1'!K15</f>
        <v>3.354E-2</v>
      </c>
      <c r="V20" s="246">
        <f>'Форма 3.1'!L15</f>
        <v>3.354E-2</v>
      </c>
      <c r="W20" s="246">
        <f>'Форма 3.1'!M15</f>
        <v>3.2250000000000001E-2</v>
      </c>
      <c r="X20" s="246">
        <f>'Форма 3.1'!N15</f>
        <v>3.354E-2</v>
      </c>
      <c r="Y20" s="246">
        <f>'Форма 3.1'!O15</f>
        <v>3.397E-2</v>
      </c>
      <c r="Z20" s="246">
        <f>'Форма 3.1'!P15</f>
        <v>3.483E-2</v>
      </c>
      <c r="AA20" s="246">
        <f>'Форма 3.1'!Q15</f>
        <v>3.6549999999999999E-2</v>
      </c>
      <c r="AB20" s="246">
        <f>'Форма 3.1'!R15</f>
        <v>3.569E-2</v>
      </c>
      <c r="AC20" s="246">
        <f>'Форма 3.1'!S15</f>
        <v>3.5470000000000002E-2</v>
      </c>
      <c r="AD20" s="246">
        <f>'Форма 3.1'!T15</f>
        <v>3.483E-2</v>
      </c>
      <c r="AE20" s="246">
        <f>'Форма 3.1'!U15</f>
        <v>3.354E-2</v>
      </c>
      <c r="AF20" s="245">
        <f>SUM(T20:AE20)</f>
        <v>0.41000000000000003</v>
      </c>
      <c r="AG20" s="246" t="str">
        <f t="shared" ref="AG20:AS21" si="8">IF(G20="","",T20-G20)</f>
        <v/>
      </c>
      <c r="AH20" s="246" t="str">
        <f t="shared" si="8"/>
        <v/>
      </c>
      <c r="AI20" s="246" t="str">
        <f t="shared" si="8"/>
        <v/>
      </c>
      <c r="AJ20" s="246" t="str">
        <f t="shared" si="8"/>
        <v/>
      </c>
      <c r="AK20" s="246" t="str">
        <f t="shared" si="8"/>
        <v/>
      </c>
      <c r="AL20" s="246" t="str">
        <f t="shared" si="8"/>
        <v/>
      </c>
      <c r="AM20" s="246" t="str">
        <f t="shared" si="8"/>
        <v/>
      </c>
      <c r="AN20" s="246" t="str">
        <f t="shared" si="8"/>
        <v/>
      </c>
      <c r="AO20" s="246" t="str">
        <f t="shared" si="8"/>
        <v/>
      </c>
      <c r="AP20" s="246" t="str">
        <f t="shared" si="8"/>
        <v/>
      </c>
      <c r="AQ20" s="246" t="str">
        <f t="shared" si="8"/>
        <v/>
      </c>
      <c r="AR20" s="246" t="str">
        <f t="shared" si="8"/>
        <v/>
      </c>
      <c r="AS20" s="246">
        <f t="shared" si="8"/>
        <v>0.41000000000000003</v>
      </c>
      <c r="AT20" s="252"/>
      <c r="AU20" s="255"/>
    </row>
    <row r="21" spans="1:47" hidden="1">
      <c r="A21" s="69"/>
      <c r="B21" s="65"/>
      <c r="C21" s="239"/>
      <c r="D21" s="244">
        <v>6</v>
      </c>
      <c r="E21" s="247" t="s">
        <v>266</v>
      </c>
      <c r="F21" s="244" t="s">
        <v>129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5">
        <f>SUM(G21:R21)/12</f>
        <v>0</v>
      </c>
      <c r="T21" s="246">
        <f>'Форма 3.1'!J24</f>
        <v>6.7326999999999998E-2</v>
      </c>
      <c r="U21" s="246">
        <f>'Форма 3.1'!K24</f>
        <v>7.0019999999999999E-2</v>
      </c>
      <c r="V21" s="246">
        <f>'Форма 3.1'!L24</f>
        <v>7.0019999999999999E-2</v>
      </c>
      <c r="W21" s="246">
        <f>'Форма 3.1'!M24</f>
        <v>6.7326999999999998E-2</v>
      </c>
      <c r="X21" s="246">
        <f>'Форма 3.1'!N24</f>
        <v>7.0019999999999999E-2</v>
      </c>
      <c r="Y21" s="246">
        <f>'Форма 3.1'!O24</f>
        <v>7.0917999999999995E-2</v>
      </c>
      <c r="Z21" s="246">
        <f>'Форма 3.1'!P24</f>
        <v>7.2713E-2</v>
      </c>
      <c r="AA21" s="246">
        <f>'Форма 3.1'!Q24</f>
        <v>7.6303999999999997E-2</v>
      </c>
      <c r="AB21" s="246">
        <f>'Форма 3.1'!R24</f>
        <v>7.4509000000000006E-2</v>
      </c>
      <c r="AC21" s="246">
        <f>'Форма 3.1'!S24</f>
        <v>7.4050000000000005E-2</v>
      </c>
      <c r="AD21" s="246">
        <f>'Форма 3.1'!T24</f>
        <v>7.2713E-2</v>
      </c>
      <c r="AE21" s="246">
        <f>'Форма 3.1'!U24</f>
        <v>7.0019999999999999E-2</v>
      </c>
      <c r="AF21" s="245">
        <f>SUM(T21:AE21)/12</f>
        <v>7.1328416666666672E-2</v>
      </c>
      <c r="AG21" s="246" t="str">
        <f t="shared" si="8"/>
        <v/>
      </c>
      <c r="AH21" s="246" t="str">
        <f t="shared" si="8"/>
        <v/>
      </c>
      <c r="AI21" s="246" t="str">
        <f t="shared" si="8"/>
        <v/>
      </c>
      <c r="AJ21" s="246" t="str">
        <f t="shared" si="8"/>
        <v/>
      </c>
      <c r="AK21" s="246" t="str">
        <f t="shared" si="8"/>
        <v/>
      </c>
      <c r="AL21" s="246" t="str">
        <f t="shared" si="8"/>
        <v/>
      </c>
      <c r="AM21" s="246" t="str">
        <f t="shared" si="8"/>
        <v/>
      </c>
      <c r="AN21" s="246" t="str">
        <f t="shared" si="8"/>
        <v/>
      </c>
      <c r="AO21" s="246" t="str">
        <f t="shared" si="8"/>
        <v/>
      </c>
      <c r="AP21" s="246" t="str">
        <f t="shared" si="8"/>
        <v/>
      </c>
      <c r="AQ21" s="246" t="str">
        <f t="shared" si="8"/>
        <v/>
      </c>
      <c r="AR21" s="246" t="str">
        <f t="shared" si="8"/>
        <v/>
      </c>
      <c r="AS21" s="246">
        <f t="shared" si="8"/>
        <v>7.1328416666666672E-2</v>
      </c>
      <c r="AT21" s="252"/>
      <c r="AU21" s="255"/>
    </row>
    <row r="22" spans="1:47">
      <c r="D22" s="250"/>
      <c r="E22" s="250"/>
      <c r="F22" s="250"/>
      <c r="G22" s="256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6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6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</row>
    <row r="23" spans="1:47">
      <c r="E23" s="89"/>
    </row>
  </sheetData>
  <sheetProtection algorithmName="SHA-512" hashValue="/y+wK7U7qzMSvBOk1NimVByCMvsg/g4dMMU6+n27djjH0RlwuO/ZUBPOrWNCln7qIiUK72NNnacxg7QVl4Fquw==" saltValue="EBVXORgWkORqraogSMGtdw==" spinCount="100000" sheet="1" objects="1" scenarios="1" formatColumns="0" formatRows="0" autoFilter="0"/>
  <mergeCells count="8">
    <mergeCell ref="D8:G8"/>
    <mergeCell ref="D10:D11"/>
    <mergeCell ref="E10:E11"/>
    <mergeCell ref="F10:F11"/>
    <mergeCell ref="AT10:AT11"/>
    <mergeCell ref="G10:S10"/>
    <mergeCell ref="T10:AF10"/>
    <mergeCell ref="AG10:AS10"/>
  </mergeCells>
  <dataValidations count="1">
    <dataValidation type="decimal" allowBlank="1" showInputMessage="1" showErrorMessage="1" sqref="AG13:AT13 G13:AF21 AG16:AT16 AG19:AT19" xr:uid="{00000000-0002-0000-0500-000000000000}">
      <formula1>0</formula1>
      <formula2>1000000000000000</formula2>
    </dataValidation>
  </dataValidations>
  <pageMargins left="0.70866141732283472" right="0.39370078740157483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3">
    <tabColor indexed="30"/>
  </sheetPr>
  <dimension ref="A1:M15"/>
  <sheetViews>
    <sheetView showGridLines="0" topLeftCell="C8" zoomScaleNormal="100" workbookViewId="0">
      <selection activeCell="D15" sqref="D15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6" width="10.7109375" style="45" customWidth="1"/>
    <col min="7" max="13" width="10.7109375" style="68" customWidth="1"/>
    <col min="14" max="14" width="11.7109375" style="45" bestFit="1" customWidth="1"/>
    <col min="15" max="16384" width="9.140625" style="45"/>
  </cols>
  <sheetData>
    <row r="1" spans="1:13" s="65" customFormat="1" hidden="1">
      <c r="A1" s="90"/>
      <c r="B1" s="90"/>
      <c r="C1" s="91">
        <v>0</v>
      </c>
      <c r="D1" s="91"/>
      <c r="E1" s="91">
        <v>0</v>
      </c>
      <c r="F1" s="52">
        <v>0</v>
      </c>
      <c r="G1" s="53">
        <f>god</f>
        <v>2022</v>
      </c>
      <c r="H1" s="53"/>
      <c r="I1" s="92" t="s">
        <v>5</v>
      </c>
      <c r="J1" s="92" t="s">
        <v>5</v>
      </c>
      <c r="K1" s="92" t="s">
        <v>5</v>
      </c>
      <c r="L1" s="92"/>
      <c r="M1" s="92" t="s">
        <v>128</v>
      </c>
    </row>
    <row r="2" spans="1:13" s="94" customFormat="1" hidden="1">
      <c r="A2" s="93"/>
      <c r="B2" s="93"/>
      <c r="I2" s="95">
        <f>G1-2</f>
        <v>2020</v>
      </c>
      <c r="J2" s="95">
        <f>G1-2</f>
        <v>2020</v>
      </c>
      <c r="K2" s="95">
        <f>G1-1</f>
        <v>2021</v>
      </c>
      <c r="L2" s="95"/>
      <c r="M2" s="95">
        <f>$G$1</f>
        <v>2022</v>
      </c>
    </row>
    <row r="3" spans="1:13" s="92" customFormat="1" hidden="1">
      <c r="A3" s="96"/>
      <c r="B3" s="96"/>
      <c r="I3" s="92" t="s">
        <v>159</v>
      </c>
      <c r="J3" s="92" t="s">
        <v>160</v>
      </c>
      <c r="K3" s="92" t="s">
        <v>159</v>
      </c>
      <c r="M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  <c r="L7" s="74"/>
      <c r="M7" s="74"/>
    </row>
    <row r="8" spans="1:13">
      <c r="G8" s="74"/>
      <c r="H8" s="74"/>
      <c r="I8" s="74"/>
      <c r="J8" s="74"/>
      <c r="K8" s="74"/>
      <c r="L8" s="74"/>
      <c r="M8" s="74"/>
    </row>
    <row r="9" spans="1:13" ht="29.25" customHeight="1">
      <c r="D9" s="311" t="str">
        <f>"Информация по нормативам потерь электрической энергии при передаче по электрическим сетям, утвержденным Минэнерго России по " &amp;org&amp; 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ЗАО "Акрос" на 2022 год в регионе: Камчатский край</v>
      </c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5" customHeight="1">
      <c r="D10" s="112" t="str">
        <f>"Если в " &amp; god-1 &amp; " году организация не получала норматив, то укажите год, когда этот норматив был получен в последний раз."</f>
        <v>Если в 2021 году организация не получала норматив, то укажите год, когда этот норматив был получен в последний раз.</v>
      </c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6.5" customHeight="1">
      <c r="D11" s="308" t="s">
        <v>278</v>
      </c>
      <c r="E11" s="308"/>
      <c r="F11" s="308"/>
      <c r="G11" s="308"/>
      <c r="H11" s="308"/>
      <c r="I11" s="310">
        <f>IF(god="","(Не определено)",god)</f>
        <v>2022</v>
      </c>
      <c r="J11" s="312"/>
      <c r="K11" s="312"/>
      <c r="L11" s="312"/>
      <c r="M11" s="312"/>
    </row>
    <row r="12" spans="1:13" ht="28.5" customHeight="1">
      <c r="D12" s="310" t="s">
        <v>267</v>
      </c>
      <c r="E12" s="313" t="s">
        <v>201</v>
      </c>
      <c r="F12" s="313"/>
      <c r="G12" s="309" t="s">
        <v>256</v>
      </c>
      <c r="H12" s="310"/>
      <c r="I12" s="310" t="s">
        <v>267</v>
      </c>
      <c r="J12" s="313" t="s">
        <v>201</v>
      </c>
      <c r="K12" s="313"/>
      <c r="L12" s="309" t="s">
        <v>256</v>
      </c>
      <c r="M12" s="310"/>
    </row>
    <row r="13" spans="1:13" ht="33.75">
      <c r="D13" s="310"/>
      <c r="E13" s="171" t="s">
        <v>268</v>
      </c>
      <c r="F13" s="171" t="s">
        <v>174</v>
      </c>
      <c r="G13" s="170" t="s">
        <v>202</v>
      </c>
      <c r="H13" s="170" t="s">
        <v>203</v>
      </c>
      <c r="I13" s="312"/>
      <c r="J13" s="171" t="s">
        <v>268</v>
      </c>
      <c r="K13" s="171" t="s">
        <v>174</v>
      </c>
      <c r="L13" s="170" t="s">
        <v>202</v>
      </c>
      <c r="M13" s="170" t="s">
        <v>203</v>
      </c>
    </row>
    <row r="14" spans="1:13">
      <c r="D14" s="172">
        <v>1</v>
      </c>
      <c r="E14" s="172">
        <v>2</v>
      </c>
      <c r="F14" s="172">
        <v>3</v>
      </c>
      <c r="G14" s="172">
        <v>4</v>
      </c>
      <c r="H14" s="172">
        <v>5</v>
      </c>
      <c r="I14" s="172">
        <v>6</v>
      </c>
      <c r="J14" s="172">
        <v>7</v>
      </c>
      <c r="K14" s="172">
        <v>8</v>
      </c>
      <c r="L14" s="172">
        <v>9</v>
      </c>
      <c r="M14" s="172">
        <v>10</v>
      </c>
    </row>
    <row r="15" spans="1:13" ht="16.5" customHeight="1">
      <c r="D15" s="122"/>
      <c r="E15" s="122"/>
      <c r="F15" s="118"/>
      <c r="G15" s="199"/>
      <c r="H15" s="234"/>
      <c r="I15" s="119"/>
      <c r="J15" s="119"/>
      <c r="K15" s="194"/>
      <c r="L15" s="199"/>
      <c r="M15" s="235"/>
    </row>
  </sheetData>
  <sheetProtection algorithmName="SHA-512" hashValue="1luBmS8ZS1XM4Hb9fdKftAFTFcKWyf2yTuqiy8WEydYVK5XNODab0mjNl/sdFYZaegdPzllJC6AUGVg9IPkWdw==" saltValue="4s38XKOeZYEOPUcJTO88wQ==" spinCount="100000" sheet="1" objects="1" scenarios="1" formatColumns="0" formatRows="0" autoFilter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phoneticPr fontId="8" type="noConversion"/>
  <dataValidations count="5">
    <dataValidation type="decimal" operator="greaterThanOrEqual" allowBlank="1" showInputMessage="1" showErrorMessage="1" sqref="I15:J15 D15:E15" xr:uid="{00000000-0002-0000-0600-000000000000}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 xr:uid="{00000000-0002-0000-0600-000001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11:H11" xr:uid="{00000000-0002-0000-0600-000002000000}">
      <formula1>year_list</formula1>
    </dataValidation>
    <dataValidation type="decimal" allowBlank="1" showInputMessage="1" showErrorMessage="1" sqref="K15 F15" xr:uid="{00000000-0002-0000-0600-000007000000}">
      <formula1>0</formula1>
      <formula2>100</formula2>
    </dataValidation>
    <dataValidation type="date" allowBlank="1" showInputMessage="1" showErrorMessage="1" errorTitle="Ошибка" error="Выберите значения, выполнив двойной щелчок левой кнопки мыши по ячейке или введите значение вручную в формате ДД.ММ.ГГГГ!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sqref="G15 L15" xr:uid="{00000000-0002-0000-0600-000008000000}">
      <formula1>1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4">
    <tabColor indexed="30"/>
  </sheetPr>
  <dimension ref="A1:Y16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23" width="10.7109375" style="68" customWidth="1"/>
    <col min="24" max="24" width="11.7109375" style="45" bestFit="1" customWidth="1"/>
    <col min="25" max="16384" width="9.140625" style="45"/>
  </cols>
  <sheetData>
    <row r="1" spans="1:25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2022</v>
      </c>
      <c r="H1" s="98" t="s">
        <v>5</v>
      </c>
      <c r="I1" s="92" t="s">
        <v>5</v>
      </c>
      <c r="J1" s="92" t="s">
        <v>5</v>
      </c>
      <c r="K1" s="92" t="s">
        <v>128</v>
      </c>
      <c r="L1" s="92" t="s">
        <v>131</v>
      </c>
      <c r="M1" s="92" t="s">
        <v>132</v>
      </c>
      <c r="N1" s="92" t="s">
        <v>133</v>
      </c>
      <c r="O1" s="92" t="s">
        <v>134</v>
      </c>
      <c r="P1" s="92" t="s">
        <v>135</v>
      </c>
      <c r="Q1" s="92" t="s">
        <v>136</v>
      </c>
      <c r="R1" s="92" t="s">
        <v>137</v>
      </c>
      <c r="S1" s="92" t="s">
        <v>138</v>
      </c>
      <c r="T1" s="92" t="s">
        <v>139</v>
      </c>
      <c r="U1" s="92" t="s">
        <v>140</v>
      </c>
      <c r="V1" s="92" t="s">
        <v>141</v>
      </c>
      <c r="W1" s="92" t="s">
        <v>5</v>
      </c>
      <c r="X1" s="65"/>
    </row>
    <row r="2" spans="1:25" s="94" customFormat="1" hidden="1">
      <c r="A2" s="93"/>
      <c r="B2" s="93"/>
      <c r="H2" s="95">
        <f>G1-2</f>
        <v>2020</v>
      </c>
      <c r="I2" s="95">
        <f>G1-2</f>
        <v>2020</v>
      </c>
      <c r="J2" s="95">
        <f>G1-1</f>
        <v>2021</v>
      </c>
      <c r="K2" s="95">
        <f t="shared" ref="K2:W2" si="0">$G$1</f>
        <v>2022</v>
      </c>
      <c r="L2" s="95">
        <f t="shared" si="0"/>
        <v>2022</v>
      </c>
      <c r="M2" s="95">
        <f t="shared" si="0"/>
        <v>2022</v>
      </c>
      <c r="N2" s="95">
        <f t="shared" si="0"/>
        <v>2022</v>
      </c>
      <c r="O2" s="95">
        <f t="shared" si="0"/>
        <v>2022</v>
      </c>
      <c r="P2" s="95">
        <f t="shared" si="0"/>
        <v>2022</v>
      </c>
      <c r="Q2" s="95">
        <f t="shared" si="0"/>
        <v>2022</v>
      </c>
      <c r="R2" s="95">
        <f t="shared" si="0"/>
        <v>2022</v>
      </c>
      <c r="S2" s="95">
        <f t="shared" si="0"/>
        <v>2022</v>
      </c>
      <c r="T2" s="95">
        <f t="shared" si="0"/>
        <v>2022</v>
      </c>
      <c r="U2" s="95">
        <f t="shared" si="0"/>
        <v>2022</v>
      </c>
      <c r="V2" s="95">
        <f t="shared" si="0"/>
        <v>2022</v>
      </c>
      <c r="W2" s="95">
        <f t="shared" si="0"/>
        <v>2022</v>
      </c>
    </row>
    <row r="3" spans="1:25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  <c r="L3" s="92" t="s">
        <v>159</v>
      </c>
      <c r="M3" s="92" t="s">
        <v>159</v>
      </c>
      <c r="N3" s="92" t="s">
        <v>159</v>
      </c>
      <c r="O3" s="92" t="s">
        <v>159</v>
      </c>
      <c r="P3" s="92" t="s">
        <v>159</v>
      </c>
      <c r="Q3" s="92" t="s">
        <v>159</v>
      </c>
      <c r="R3" s="92" t="s">
        <v>159</v>
      </c>
      <c r="S3" s="92" t="s">
        <v>159</v>
      </c>
      <c r="T3" s="92" t="s">
        <v>159</v>
      </c>
      <c r="U3" s="92" t="s">
        <v>159</v>
      </c>
      <c r="V3" s="92" t="s">
        <v>159</v>
      </c>
      <c r="W3" s="92" t="s">
        <v>159</v>
      </c>
    </row>
    <row r="4" spans="1:25" hidden="1"/>
    <row r="5" spans="1:25" hidden="1"/>
    <row r="6" spans="1:25" hidden="1">
      <c r="W6" s="68" t="s">
        <v>161</v>
      </c>
    </row>
    <row r="7" spans="1:25" hidden="1"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5"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5" ht="25.5" customHeight="1">
      <c r="D9" s="298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</f>
        <v>Предложения ЗАО "Акрос" по технологическому расходу электроэнергии (мощности) - потерям в электрических сетях на 2022 год в регионе: Камчатский край</v>
      </c>
      <c r="E9" s="298"/>
      <c r="F9" s="298"/>
      <c r="G9" s="298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5" ht="3" customHeight="1"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5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 t="shared" ref="H11:W11" si="1">H3&amp;" "&amp;H2&amp;" "&amp;H1</f>
        <v>План 2020 Год</v>
      </c>
      <c r="I11" s="168" t="str">
        <f t="shared" si="1"/>
        <v>Факт 2020 Год</v>
      </c>
      <c r="J11" s="168" t="str">
        <f t="shared" si="1"/>
        <v>План 2021 Год</v>
      </c>
      <c r="K11" s="168" t="str">
        <f t="shared" si="1"/>
        <v>План 2022 Январь</v>
      </c>
      <c r="L11" s="168" t="str">
        <f t="shared" si="1"/>
        <v>План 2022 Февраль</v>
      </c>
      <c r="M11" s="168" t="str">
        <f t="shared" si="1"/>
        <v>План 2022 Март</v>
      </c>
      <c r="N11" s="168" t="str">
        <f t="shared" si="1"/>
        <v>План 2022 Апрель</v>
      </c>
      <c r="O11" s="168" t="str">
        <f t="shared" si="1"/>
        <v>План 2022 Май</v>
      </c>
      <c r="P11" s="168" t="str">
        <f t="shared" si="1"/>
        <v>План 2022 Июнь</v>
      </c>
      <c r="Q11" s="168" t="str">
        <f t="shared" si="1"/>
        <v>План 2022 Июль</v>
      </c>
      <c r="R11" s="168" t="str">
        <f t="shared" si="1"/>
        <v>План 2022 Август</v>
      </c>
      <c r="S11" s="168" t="str">
        <f t="shared" si="1"/>
        <v>План 2022 Сентябрь</v>
      </c>
      <c r="T11" s="168" t="str">
        <f t="shared" si="1"/>
        <v>План 2022 Октябрь</v>
      </c>
      <c r="U11" s="168" t="str">
        <f t="shared" si="1"/>
        <v>План 2022 Ноябрь</v>
      </c>
      <c r="V11" s="168" t="str">
        <f t="shared" si="1"/>
        <v>План 2022 Декабрь</v>
      </c>
      <c r="W11" s="168" t="str">
        <f t="shared" si="1"/>
        <v>План 2022 Год</v>
      </c>
      <c r="X11" s="99"/>
      <c r="Y11" s="99"/>
    </row>
    <row r="12" spans="1:25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172">
        <v>9</v>
      </c>
      <c r="M12" s="172">
        <v>10</v>
      </c>
      <c r="N12" s="172">
        <v>11</v>
      </c>
      <c r="O12" s="172">
        <v>12</v>
      </c>
      <c r="P12" s="172">
        <v>13</v>
      </c>
      <c r="Q12" s="172">
        <v>14</v>
      </c>
      <c r="R12" s="172">
        <v>15</v>
      </c>
      <c r="S12" s="172">
        <v>16</v>
      </c>
      <c r="T12" s="172">
        <v>17</v>
      </c>
      <c r="U12" s="172">
        <v>18</v>
      </c>
      <c r="V12" s="172">
        <v>19</v>
      </c>
      <c r="W12" s="172">
        <v>20</v>
      </c>
      <c r="X12" s="99"/>
      <c r="Y12" s="99"/>
    </row>
    <row r="13" spans="1:25" ht="22.5" customHeight="1" thickBot="1">
      <c r="D13" s="314" t="s">
        <v>115</v>
      </c>
      <c r="E13" s="315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 t="shared" ref="H13:W13" si="2">SUMIF($F$15:$F$16,"="&amp;$F13,H$15:H$16)</f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00"/>
      <c r="Y13" s="99"/>
    </row>
    <row r="14" spans="1:25" s="101" customFormat="1" ht="25.5" hidden="1" customHeight="1" thickBot="1">
      <c r="D14" s="316"/>
      <c r="E14" s="317"/>
      <c r="F14" s="178"/>
      <c r="G14" s="268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100"/>
      <c r="Y14" s="99"/>
    </row>
    <row r="15" spans="1:25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00"/>
      <c r="Y15" s="99"/>
    </row>
    <row r="16" spans="1:25" ht="12" thickTop="1">
      <c r="D16" s="188"/>
      <c r="E16" s="189" t="s">
        <v>204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1"/>
    </row>
  </sheetData>
  <sheetProtection algorithmName="SHA-512" hashValue="lyxCFVDJ4V/LjeZWfE/n0XebD4R6nadodSsGTR76I13z2ErORhSFBIS9K2/Reldiq+PsJby+DkQpZhyCPrm5WQ==" saltValue="QEceUn1eKwzmUG0Fvwno6A==" spinCount="100000" sheet="1" objects="1" scenarios="1" formatColumns="0" formatRows="0"/>
  <mergeCells count="2">
    <mergeCell ref="D9:G9"/>
    <mergeCell ref="D13:E14"/>
  </mergeCells>
  <phoneticPr fontId="9" type="noConversion"/>
  <pageMargins left="0.74803149606299213" right="0.39370078740157483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">
    <tabColor indexed="30"/>
  </sheetPr>
  <dimension ref="A1:M16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H13" sqref="H13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11" width="10.7109375" style="68" customWidth="1"/>
    <col min="12" max="12" width="11.7109375" style="45" customWidth="1"/>
    <col min="13" max="22" width="9.140625" style="45" customWidth="1"/>
    <col min="23" max="38" width="9.140625" style="45"/>
    <col min="39" max="54" width="9.140625" style="45" customWidth="1"/>
    <col min="55" max="16384" width="9.140625" style="45"/>
  </cols>
  <sheetData>
    <row r="1" spans="1:13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2022</v>
      </c>
      <c r="H1" s="98" t="s">
        <v>5</v>
      </c>
      <c r="I1" s="92" t="s">
        <v>5</v>
      </c>
      <c r="J1" s="92" t="s">
        <v>5</v>
      </c>
      <c r="K1" s="92" t="s">
        <v>128</v>
      </c>
      <c r="L1" s="65"/>
    </row>
    <row r="2" spans="1:13" s="94" customFormat="1" hidden="1">
      <c r="A2" s="93"/>
      <c r="B2" s="93"/>
      <c r="H2" s="95">
        <f>G1-2</f>
        <v>2020</v>
      </c>
      <c r="I2" s="95">
        <f>G1-2</f>
        <v>2020</v>
      </c>
      <c r="J2" s="95">
        <f>G1-1</f>
        <v>2021</v>
      </c>
      <c r="K2" s="95">
        <f>$G$1</f>
        <v>2022</v>
      </c>
    </row>
    <row r="3" spans="1:13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</row>
    <row r="8" spans="1:13">
      <c r="G8" s="74"/>
      <c r="H8" s="74"/>
      <c r="I8" s="74"/>
      <c r="J8" s="74"/>
      <c r="K8" s="74"/>
    </row>
    <row r="9" spans="1:13" ht="25.5" customHeight="1">
      <c r="D9" s="318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 &amp; " (поквартально)"</f>
        <v>Предложения ЗАО "Акрос" по технологическому расходу электроэнергии (мощности) - потерям в электрических сетях на 2022 год в регионе: Камчатский край (поквартально)</v>
      </c>
      <c r="E9" s="318"/>
      <c r="F9" s="318"/>
      <c r="G9" s="318"/>
      <c r="H9" s="102"/>
      <c r="I9" s="102"/>
      <c r="J9" s="102"/>
      <c r="K9" s="102"/>
    </row>
    <row r="10" spans="1:13" ht="3" customHeight="1">
      <c r="G10" s="80"/>
      <c r="H10" s="80"/>
      <c r="I10" s="80"/>
      <c r="J10" s="80"/>
      <c r="K10" s="80"/>
    </row>
    <row r="11" spans="1:13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>"I квартал " &amp; god</f>
        <v>I квартал 2022</v>
      </c>
      <c r="I11" s="168" t="str">
        <f>"II квартал " &amp; god</f>
        <v>II квартал 2022</v>
      </c>
      <c r="J11" s="168" t="str">
        <f>"III квартал " &amp; god</f>
        <v>III квартал 2022</v>
      </c>
      <c r="K11" s="168" t="str">
        <f>"IV квартал " &amp; god</f>
        <v>IV квартал 2022</v>
      </c>
      <c r="L11" s="99"/>
      <c r="M11" s="99"/>
    </row>
    <row r="12" spans="1:13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99"/>
      <c r="M12" s="99"/>
    </row>
    <row r="13" spans="1:13" ht="22.5" customHeight="1" thickBot="1">
      <c r="D13" s="314" t="s">
        <v>115</v>
      </c>
      <c r="E13" s="315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>SUMIF($F$15:$F$16,$F13,H$15:H$16)</f>
        <v>0</v>
      </c>
      <c r="I13" s="124">
        <f>SUMIF($F$15:$F$16,$F13,I$15:I$16)</f>
        <v>0</v>
      </c>
      <c r="J13" s="124">
        <f>SUMIF($F$15:$F$16,$F13,J$15:J$16)</f>
        <v>0</v>
      </c>
      <c r="K13" s="124">
        <f>SUMIF($F$15:$F$16,$F13,K$15:K$16)</f>
        <v>0</v>
      </c>
      <c r="L13" s="100"/>
      <c r="M13" s="99"/>
    </row>
    <row r="14" spans="1:13" s="101" customFormat="1" ht="26.25" hidden="1" customHeight="1" thickBot="1">
      <c r="D14" s="316"/>
      <c r="E14" s="317"/>
      <c r="F14" s="178"/>
      <c r="G14" s="268"/>
      <c r="H14" s="269"/>
      <c r="I14" s="269"/>
      <c r="J14" s="269"/>
      <c r="K14" s="269"/>
      <c r="L14" s="100"/>
      <c r="M14" s="99"/>
    </row>
    <row r="15" spans="1:13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00"/>
      <c r="M15" s="99"/>
    </row>
    <row r="16" spans="1:13" ht="12" thickTop="1">
      <c r="D16" s="192"/>
      <c r="E16" s="192"/>
      <c r="F16" s="192"/>
      <c r="G16" s="193"/>
      <c r="H16" s="193"/>
      <c r="I16" s="193"/>
      <c r="J16" s="193"/>
      <c r="K16" s="193"/>
    </row>
  </sheetData>
  <sheetProtection algorithmName="SHA-512" hashValue="2y1CwKe+v3E7TLhybYNS4tqc0peWmJRfZorfzIJ4ROw7WMjPaM/hi5HQJkDKVgLaBYZlRVBK8nPJvnsu0Uf3zQ==" saltValue="yBMlGQWMpGKeIK4JFxAkYA==" spinCount="100000" sheet="1" objects="1" scenarios="1" formatColumns="0" formatRows="0"/>
  <mergeCells count="2">
    <mergeCell ref="D9:G9"/>
    <mergeCell ref="D13:E1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48</vt:i4>
      </vt:variant>
    </vt:vector>
  </HeadingPairs>
  <TitlesOfParts>
    <vt:vector size="58" baseType="lpstr">
      <vt:lpstr>Инструкция</vt:lpstr>
      <vt:lpstr>Титульный</vt:lpstr>
      <vt:lpstr>Форма 3.1</vt:lpstr>
      <vt:lpstr>Форма 3.1 (кварталы)</vt:lpstr>
      <vt:lpstr>Сравнение</vt:lpstr>
      <vt:lpstr>Форма 16</vt:lpstr>
      <vt:lpstr>Субабоненты</vt:lpstr>
      <vt:lpstr>Субабоненты (кварталы)</vt:lpstr>
      <vt:lpstr>Комментарии</vt:lpstr>
      <vt:lpstr>Проверка</vt:lpstr>
      <vt:lpstr>ChangeValues_1</vt:lpstr>
      <vt:lpstr>CheckBC_List04</vt:lpstr>
      <vt:lpstr>CheckValue_List04</vt:lpstr>
      <vt:lpstr>chkGetUpdatesValue</vt:lpstr>
      <vt:lpstr>chkNoUpdatesValue</vt:lpstr>
      <vt:lpstr>code</vt:lpstr>
      <vt:lpstr>CYear</vt:lpstr>
      <vt:lpstr>deleteRow_1</vt:lpstr>
      <vt:lpstr>deleteRow_2</vt:lpstr>
      <vt:lpstr>deleteRow_3</vt:lpstr>
      <vt:lpstr>deleteRow_4</vt:lpstr>
      <vt:lpstr>deleteRow_5</vt:lpstr>
      <vt:lpstr>deleteRow_6</vt:lpstr>
      <vt:lpstr>dolj_lico</vt:lpstr>
      <vt:lpstr>et_List04</vt:lpstr>
      <vt:lpstr>et_List05</vt:lpstr>
      <vt:lpstr>f31_rek_fas_range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LastYear</vt:lpstr>
      <vt:lpstr>List03_date1</vt:lpstr>
      <vt:lpstr>List03_date2</vt:lpstr>
      <vt:lpstr>org</vt:lpstr>
      <vt:lpstr>pIns_List04</vt:lpstr>
      <vt:lpstr>pIns_List05</vt:lpstr>
      <vt:lpstr>PYear</vt:lpstr>
      <vt:lpstr>REESTR_ORG_RANGE</vt:lpstr>
      <vt:lpstr>REGION</vt:lpstr>
      <vt:lpstr>region_name</vt:lpstr>
      <vt:lpstr>regionException</vt:lpstr>
      <vt:lpstr>regionException_flag</vt:lpstr>
      <vt:lpstr>spb_entity_id</vt:lpstr>
      <vt:lpstr>type_version</vt:lpstr>
      <vt:lpstr>UpdStatus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2022 год (организация)</dc:title>
  <dc:subject>Предложения сетевой компании по технологическому расходу электроэнергии (мощности) - потерям в электрических сетях на 2022 год (организация)</dc:subject>
  <dc:creator>--</dc:creator>
  <dc:description/>
  <cp:lastModifiedBy>Дмитрий Зеленков</cp:lastModifiedBy>
  <cp:lastPrinted>2021-03-29T04:22:41Z</cp:lastPrinted>
  <dcterms:created xsi:type="dcterms:W3CDTF">2004-05-21T07:18:45Z</dcterms:created>
  <dcterms:modified xsi:type="dcterms:W3CDTF">2021-04-14T03:13:17Z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FORM3.1.2022.ORG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